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Joshua\Desktop\REM 699\Database\"/>
    </mc:Choice>
  </mc:AlternateContent>
  <xr:revisionPtr revIDLastSave="0" documentId="13_ncr:1_{48E73AA0-92E0-4882-849F-83DCE05E42E2}" xr6:coauthVersionLast="43" xr6:coauthVersionMax="43" xr10:uidLastSave="{00000000-0000-0000-0000-000000000000}"/>
  <bookViews>
    <workbookView xWindow="-120" yWindow="-120" windowWidth="29040" windowHeight="15840" xr2:uid="{00000000-000D-0000-FFFF-FFFF00000000}"/>
  </bookViews>
  <sheets>
    <sheet name="Database" sheetId="1" r:id="rId1"/>
  </sheets>
  <definedNames>
    <definedName name="_xlnm._FilterDatabase" localSheetId="0" hidden="1">Database!$A$2:$N$224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2" i="1" l="1"/>
  <c r="J221" i="1"/>
  <c r="J218" i="1"/>
  <c r="J217" i="1"/>
  <c r="J216" i="1"/>
  <c r="J215" i="1"/>
  <c r="J214" i="1"/>
  <c r="J211" i="1"/>
  <c r="J210" i="1"/>
  <c r="J208" i="1"/>
  <c r="J207" i="1"/>
  <c r="J204" i="1"/>
  <c r="J203" i="1"/>
  <c r="J202" i="1"/>
  <c r="J200" i="1"/>
  <c r="J199" i="1"/>
  <c r="J196" i="1"/>
  <c r="J195" i="1"/>
  <c r="J194" i="1"/>
  <c r="J191" i="1"/>
  <c r="J188" i="1"/>
  <c r="J185" i="1"/>
  <c r="J184" i="1"/>
  <c r="J183" i="1"/>
  <c r="J180" i="1"/>
  <c r="J176" i="1"/>
  <c r="J174" i="1"/>
  <c r="J173" i="1"/>
  <c r="J171" i="1"/>
  <c r="J170" i="1"/>
  <c r="J168" i="1"/>
  <c r="J167" i="1"/>
  <c r="J164" i="1"/>
  <c r="J163" i="1"/>
  <c r="J161" i="1"/>
  <c r="J160" i="1"/>
  <c r="J159" i="1"/>
  <c r="J156" i="1"/>
  <c r="J154" i="1"/>
  <c r="J153" i="1"/>
  <c r="J152" i="1"/>
  <c r="J151" i="1"/>
  <c r="J148" i="1"/>
  <c r="J146" i="1"/>
  <c r="J145" i="1"/>
  <c r="J141" i="1"/>
  <c r="J140" i="1"/>
  <c r="J139" i="1"/>
  <c r="J138" i="1"/>
  <c r="J136" i="1"/>
  <c r="J135" i="1"/>
  <c r="J133" i="1"/>
  <c r="J132" i="1"/>
  <c r="J126" i="1"/>
  <c r="J125" i="1"/>
  <c r="J123" i="1"/>
  <c r="J121" i="1"/>
  <c r="J120" i="1"/>
  <c r="J113" i="1"/>
  <c r="J112" i="1"/>
  <c r="J102" i="1"/>
  <c r="J101" i="1"/>
  <c r="J100" i="1"/>
  <c r="J99" i="1"/>
  <c r="J98" i="1"/>
  <c r="J97" i="1"/>
  <c r="J95" i="1"/>
  <c r="J94" i="1"/>
  <c r="J92" i="1"/>
  <c r="J91" i="1"/>
  <c r="J84" i="1"/>
  <c r="J83" i="1"/>
  <c r="J81" i="1"/>
  <c r="J78" i="1"/>
  <c r="J77" i="1"/>
  <c r="J71" i="1"/>
  <c r="J70" i="1"/>
  <c r="J67" i="1"/>
  <c r="J66" i="1"/>
  <c r="J64" i="1"/>
  <c r="J63" i="1"/>
  <c r="J62" i="1"/>
  <c r="J61" i="1"/>
  <c r="J56" i="1"/>
  <c r="J55" i="1"/>
  <c r="J54" i="1"/>
  <c r="J53" i="1"/>
  <c r="J52" i="1"/>
  <c r="J51" i="1"/>
  <c r="J50" i="1"/>
  <c r="J49" i="1"/>
  <c r="J47" i="1"/>
  <c r="J46" i="1"/>
  <c r="J42" i="1"/>
  <c r="J41" i="1"/>
  <c r="J40" i="1"/>
  <c r="J39" i="1"/>
  <c r="J34" i="1"/>
  <c r="J30" i="1"/>
  <c r="J27" i="1"/>
  <c r="J24" i="1"/>
  <c r="J21" i="1"/>
  <c r="J18" i="1"/>
  <c r="J15" i="1"/>
  <c r="J12" i="1"/>
  <c r="J11" i="1"/>
  <c r="J10" i="1"/>
  <c r="J7" i="1"/>
  <c r="J6" i="1"/>
  <c r="I6" i="1"/>
  <c r="J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5" authorId="0" shapeId="0" xr:uid="{00000000-0006-0000-0000-000009000000}">
      <text>
        <r>
          <rPr>
            <sz val="10"/>
            <color rgb="FF000000"/>
            <rFont val="Arial"/>
          </rPr>
          <t>Other provisions exist but are not public
	-Maggie Cascadden</t>
        </r>
      </text>
    </comment>
  </commentList>
</comments>
</file>

<file path=xl/sharedStrings.xml><?xml version="1.0" encoding="utf-8"?>
<sst xmlns="http://schemas.openxmlformats.org/spreadsheetml/2006/main" count="2391" uniqueCount="629">
  <si>
    <t>1. Single Fixed Payment</t>
  </si>
  <si>
    <t>Index Number</t>
  </si>
  <si>
    <t>IBA</t>
  </si>
  <si>
    <t>Project Type</t>
  </si>
  <si>
    <t>Kainantu Gold Mine Project Memorandum of Understanding</t>
  </si>
  <si>
    <t>Mine</t>
  </si>
  <si>
    <t>Type of Instrument</t>
  </si>
  <si>
    <t>Coastal GasLink Pipeline Project Natural Gas Benefits Agreement with Halfway River First Nation</t>
  </si>
  <si>
    <t>Natural Gas Pipeline</t>
  </si>
  <si>
    <t>Index Numbers of all Fiscal Instruments Associated with this IBA</t>
  </si>
  <si>
    <t>Project-side Signatory</t>
  </si>
  <si>
    <t>Community-side Signatory</t>
  </si>
  <si>
    <t>Title</t>
  </si>
  <si>
    <t>Rate</t>
  </si>
  <si>
    <t>Rate (in CAD and/or per year if applicable)</t>
  </si>
  <si>
    <t>Starts</t>
  </si>
  <si>
    <t>Ends</t>
  </si>
  <si>
    <t>Notes</t>
  </si>
  <si>
    <t>Adjusted for Inflation?</t>
  </si>
  <si>
    <t>7. Ad Valorem (% of sales revenue)</t>
  </si>
  <si>
    <t>Adams Lake Indian Band FCRSA</t>
  </si>
  <si>
    <t>Province of British Columbia</t>
  </si>
  <si>
    <t>Adams Lake Indian Band</t>
  </si>
  <si>
    <t>Forestry</t>
  </si>
  <si>
    <t>Area of Aboriginal Interest Forest Revenue Sharing Component</t>
  </si>
  <si>
    <t>5% of revenue from stumpage payments not from Adams Lake Indian Band eligible licenses</t>
  </si>
  <si>
    <t>Date agreement is signed</t>
  </si>
  <si>
    <t>Currently April 9, 2019</t>
  </si>
  <si>
    <t>none</t>
  </si>
  <si>
    <t>2. Multiple Fixed Payments</t>
  </si>
  <si>
    <t>Direct Award Tenure Forest Revenue Sharing Component</t>
  </si>
  <si>
    <t>75% of revenue from stumpage payments from Adams Lake Indian Band eligible licenses</t>
  </si>
  <si>
    <t>Adnyamathanha Body Corporate Land Use Agreement</t>
  </si>
  <si>
    <t>115-116</t>
  </si>
  <si>
    <t xml:space="preserve">Attorney General, Minister of Natural Resources, and South Australia Minister of Mines and Energy Inc. </t>
  </si>
  <si>
    <t>Adnyamathanha Indigenous Lands Association, Souther Australian Native Title Services Ltd.</t>
  </si>
  <si>
    <t>Exploration</t>
  </si>
  <si>
    <t>State Contribution</t>
  </si>
  <si>
    <t>Within 40 days of registering the agreement</t>
  </si>
  <si>
    <t>-</t>
  </si>
  <si>
    <t>Paid by state to Adnymathanha Traditinoal Lands Association</t>
  </si>
  <si>
    <t>5. Levy based on magnitude of community impacts (e.g. pollution output)</t>
  </si>
  <si>
    <t>Acceptance Fee</t>
  </si>
  <si>
    <t>Within 10 days of either obtaining authorization for exploration activities other than early exploration activities in the area or the explorer wants a heritage clearance survey completed</t>
  </si>
  <si>
    <t>Paid by the explorer to Adnymathanha Traditinoal Lands Association</t>
  </si>
  <si>
    <t>Fee payable increases yearly with consumer price index, actually $9000 + $2500</t>
  </si>
  <si>
    <t>Ahousaht FCRSA</t>
  </si>
  <si>
    <t>5, 88, 127</t>
  </si>
  <si>
    <t>Ahousaht</t>
  </si>
  <si>
    <t>First Revenue Sharing Payment</t>
  </si>
  <si>
    <t>Tla'amin Nation Reveue Sharing Agreement</t>
  </si>
  <si>
    <t>By September 30, 2013</t>
  </si>
  <si>
    <t>For first payment certainty</t>
  </si>
  <si>
    <t>Hahoultee Forest Revenue Sharing Component</t>
  </si>
  <si>
    <t>3% of total forest revenue from designated districts (not including from community’s eligible licenses), minimum of $35,000</t>
  </si>
  <si>
    <t>Three years from agreement sign date</t>
  </si>
  <si>
    <t>Cooperation Agreement</t>
  </si>
  <si>
    <t>35% of revenue from community’s eligible licenses</t>
  </si>
  <si>
    <t>ALMAC Indigenous Land Use Agreement</t>
  </si>
  <si>
    <t>113, 114</t>
  </si>
  <si>
    <t>Antakirinja native title claim group, Antakirinja Land Management Aboriginal Corporation (ALMAC), Aboriginal Legal Rights Movement Inc.</t>
  </si>
  <si>
    <t>Inuit Impact and Benefit Agreement for National Wildlife Areas and Migratory Bird Sanctuaries in the Nunavut Settlement Area</t>
  </si>
  <si>
    <t>Conservation</t>
  </si>
  <si>
    <t>Petroleum Conjunctive Indigenous Land Use Agreement</t>
  </si>
  <si>
    <t>Yes, yearly with consumer price index</t>
  </si>
  <si>
    <t>Papua New Guinea LNG Project Umbrella Benefits Sharing Agreement</t>
  </si>
  <si>
    <t>LNG</t>
  </si>
  <si>
    <t>n/a</t>
  </si>
  <si>
    <t>Upon registration of agreement</t>
  </si>
  <si>
    <t>Does not include any applicable taxes</t>
  </si>
  <si>
    <t>$5000 per month towards renting an office</t>
  </si>
  <si>
    <t>Once office space is rented if needed, up to one year after rental lease starts</t>
  </si>
  <si>
    <t>unknown</t>
  </si>
  <si>
    <t>Does not include any applicable taxes, any needed office supplied or furniture, ect is also paid by the state, payable monthly or the differernce is paid one year after rental lease begins</t>
  </si>
  <si>
    <t>Ashcroft Indian Band FCRSA</t>
  </si>
  <si>
    <t>Ashcroft Indian Band</t>
  </si>
  <si>
    <t>By March 31, 2015</t>
  </si>
  <si>
    <t>Traditional Territory Forest Revenue Sharing Component</t>
  </si>
  <si>
    <t>Bonaparte Indian Band FCRSA</t>
  </si>
  <si>
    <t>89, 95, 126</t>
  </si>
  <si>
    <t>Bonaparte Indian Band</t>
  </si>
  <si>
    <t>By March 31, 2011</t>
  </si>
  <si>
    <t>3% of total forest revenue from designated districts (not including from community’s eligible licenses), minimum of $35,001</t>
  </si>
  <si>
    <t>Boston Bar First Nation FCSRA</t>
  </si>
  <si>
    <t>90, 94, 125</t>
  </si>
  <si>
    <t>Boston Bar First Nation</t>
  </si>
  <si>
    <t>By September 30, 2015</t>
  </si>
  <si>
    <t>3% of total forest revenue from designated districts (not including from community’s eligible licenses), minimum of $35,002</t>
  </si>
  <si>
    <t>Camin Lake Band FCSRA</t>
  </si>
  <si>
    <t>8, 93, 123</t>
  </si>
  <si>
    <t>Camin Lake Band</t>
  </si>
  <si>
    <t>85% of revenue from Camin Lake Band’s Forest License</t>
  </si>
  <si>
    <t>3% of total forest revenue from designated districts (not including from community’s eligible licenses), minimum of $35,003</t>
  </si>
  <si>
    <t>Chawathil First Nation FCSRA</t>
  </si>
  <si>
    <t>129 - 131</t>
  </si>
  <si>
    <t>Chawathil First Nation</t>
  </si>
  <si>
    <t>By March 31, 2016</t>
  </si>
  <si>
    <t>50% of revenue from community’s eligible licenses</t>
  </si>
  <si>
    <t>Unlike the Daylu Dena FN, percentage is not contigent on existance of a SEA</t>
  </si>
  <si>
    <t>4% of total forest revenue from designated districts (not including from community’s eligible licenses), minimum of $35,000</t>
  </si>
  <si>
    <t>Cheam First Nation FCSRA</t>
  </si>
  <si>
    <t>119 - 121</t>
  </si>
  <si>
    <t>Cheam First Nation</t>
  </si>
  <si>
    <t>Coldwater Indian Band FCRSA</t>
  </si>
  <si>
    <t>117, 118, 121</t>
  </si>
  <si>
    <t>Coldwater Indian Band</t>
  </si>
  <si>
    <t>4. Property Tax (based on % value of assets)</t>
  </si>
  <si>
    <t>Elk Valley Property Tax Sharing Agreement</t>
  </si>
  <si>
    <t>160-163</t>
  </si>
  <si>
    <t>Many coal companies (see Schedule A)</t>
  </si>
  <si>
    <t>Corporation of the City of Fernie</t>
  </si>
  <si>
    <t>Coal</t>
  </si>
  <si>
    <t>Property Tax Levy Allocation</t>
  </si>
  <si>
    <t>29.19707% of Property Tax Levy</t>
  </si>
  <si>
    <t>Amalgamation of any districts or municipalities or December 31, 2032</t>
  </si>
  <si>
    <t>Share of total Property Tax Levy for DIstrict of Elkford, City of Fernie, District of Sparwood, and Regional District of East Kootenay; 0.05618% of Property Tax Levy goes to administration</t>
  </si>
  <si>
    <t>Yes</t>
  </si>
  <si>
    <t>Daylu Dena Council FCSRA</t>
  </si>
  <si>
    <t>132 - 134</t>
  </si>
  <si>
    <t>Daylu Dena First Nation</t>
  </si>
  <si>
    <t>By March 31, 2018</t>
  </si>
  <si>
    <t>50% of revenue from community’s eligible licenses, 35% if SEA terminates</t>
  </si>
  <si>
    <t>Percentage contigent on existance of a SEA</t>
  </si>
  <si>
    <t>4% of total forest revenue from designated districts (not including from community’s eligible licenses), minimum of $35,000, 3% if SEA terminates</t>
  </si>
  <si>
    <t>6. Volumetric Royalty</t>
  </si>
  <si>
    <t>District of Elkford</t>
  </si>
  <si>
    <t>33.68893% of Property Tax Levy</t>
  </si>
  <si>
    <t>District of Sparwood</t>
  </si>
  <si>
    <t>31.44300% of Property Tax Levy</t>
  </si>
  <si>
    <t>Regional Land Use Agreement for Small Scale Mining</t>
  </si>
  <si>
    <t>198 - 199</t>
  </si>
  <si>
    <t>Prospectors and Miners' Association of Victoria</t>
  </si>
  <si>
    <t xml:space="preserve">Dja Dja Wurring People </t>
  </si>
  <si>
    <t>Crown Land Access Benefits - Granted</t>
  </si>
  <si>
    <t xml:space="preserve">$500 AUD + GST per year mining lease is granted for </t>
  </si>
  <si>
    <t>When a mining lease is granted</t>
  </si>
  <si>
    <t>$2,500 AUD for a five year term</t>
  </si>
  <si>
    <t>Yes, adjusted with CPI</t>
  </si>
  <si>
    <t>Crown Land Access Benefits - Renewed</t>
  </si>
  <si>
    <t xml:space="preserve">$250 AUD + GST per year mining lease is renewed for </t>
  </si>
  <si>
    <t>When a mining lease is renewed</t>
  </si>
  <si>
    <t>$1,250 AUD for a five year term</t>
  </si>
  <si>
    <t>Coastal GasLink Pipeline Project Natural Gas Benefits Agreement with Doig River First Nation</t>
  </si>
  <si>
    <t>15 - 17</t>
  </si>
  <si>
    <t>Doig River First Nation</t>
  </si>
  <si>
    <t>Project Payment</t>
  </si>
  <si>
    <t>Half received within 90 days of construction start, half received 90 days from in-service date</t>
  </si>
  <si>
    <t>Additional Payment</t>
  </si>
  <si>
    <t>Within 90 days of reaching agreement, or waiving need to reach agreement, with the pipeline project proponent</t>
  </si>
  <si>
    <t>Ongoing benefit</t>
  </si>
  <si>
    <t>A share of $10,000,000 every year</t>
  </si>
  <si>
    <t>One year from the in-service date</t>
  </si>
  <si>
    <t>When pipeline stops delivering natural gas to terminal</t>
  </si>
  <si>
    <t>8. Income Royalty or Net Profits Interest (% of net profits)</t>
  </si>
  <si>
    <t>Doig River First Nation Interim Economic Benefits Agreement</t>
  </si>
  <si>
    <t>44 - 45</t>
  </si>
  <si>
    <t>Oil and Gas</t>
  </si>
  <si>
    <t>EB1t component of Annual Payment</t>
  </si>
  <si>
    <t>0.5% of collected natural gas and petroleum royalties</t>
  </si>
  <si>
    <t>March 31, 2018 or until Government to Government agreement is signed</t>
  </si>
  <si>
    <t>To a maximum value of $3,338,333 in 2007 CAD when combined with EB2t. This is just one part of the two part annual payment. Other part's index number is 44.</t>
  </si>
  <si>
    <t>Adjusted to domestic demand price index (see Database by IBAs for more information).</t>
  </si>
  <si>
    <t>Oil and Gas, Forestry, Mining</t>
  </si>
  <si>
    <t>EB2t component of Annual Payment</t>
  </si>
  <si>
    <t>EB2t = EB2t-1 x [1 + (0.25*change in oil and gas activity) + (0.15*change in forestry activity) + (0.6*change in mining activity)</t>
  </si>
  <si>
    <t>To a maximum value of $3,338,333 in 2007 CAD when combined with EB1t, adjusted to domestic demand price index (see Database by IBAs for more information). This is just one part of the two part annual payment, other part's index number is 45.</t>
  </si>
  <si>
    <t>Adjusted to domestic demand price index (see Database by IBAs for more information)</t>
  </si>
  <si>
    <t>Westcoast Connector Gas Transmission Project Agreement with Doig River First Nation</t>
  </si>
  <si>
    <t>61 - 63</t>
  </si>
  <si>
    <t>May be lessened if another pipeline is built near this pipeline</t>
  </si>
  <si>
    <t>170-176, 200-202</t>
  </si>
  <si>
    <t>Highlands Kainantu Limited; Government of Papua New Guinea</t>
  </si>
  <si>
    <t>Eastern Highlands Provincial Government; Kainantu Rural Local Level Government; Bilimoia Landowners Association; The Associated Landowners</t>
  </si>
  <si>
    <t>Financial Assistance to the Landowners and Eastern Highlands Provincial Government</t>
  </si>
  <si>
    <t>K140,000 to Umbrella Company</t>
  </si>
  <si>
    <t>When entities form (exception is K25,000 to Mining Lease Landowner Association at start of mine construction)</t>
  </si>
  <si>
    <t>Paid by the State of Papua New Guinea</t>
  </si>
  <si>
    <t>K25,000 to formally registered Mining Lease Landowner Association</t>
  </si>
  <si>
    <t>At start of mine construction</t>
  </si>
  <si>
    <t>Mine Area Facilities (Development Levy) Grant</t>
  </si>
  <si>
    <t>K600,000</t>
  </si>
  <si>
    <t>During mine construction</t>
  </si>
  <si>
    <t>Paid by Highlands Kainantu Limited</t>
  </si>
  <si>
    <t>Business Development Plan</t>
  </si>
  <si>
    <t>When entities form</t>
  </si>
  <si>
    <t>Institutional Establishment Assistance</t>
  </si>
  <si>
    <t>K10,000 to each Bilmoia Landowners Association; Associated Landowners Association; the Umbrella Company; and nominated corporate identity of each the Eastern Block, Western Block, and Northern Block</t>
  </si>
  <si>
    <t>K20,000 to formally nominated corporate identities for the Eastern Block, Western Block, and Northern Block</t>
  </si>
  <si>
    <t>K30,000 to formally registered Mining Lease Landowner Association</t>
  </si>
  <si>
    <t>170-176</t>
  </si>
  <si>
    <t>Royalties</t>
  </si>
  <si>
    <t>30% to provincial government</t>
  </si>
  <si>
    <t>Start of construction on the tenements</t>
  </si>
  <si>
    <t>Distribution on how royalties must be used is outlined in the agreement</t>
  </si>
  <si>
    <t>Special Support Grant</t>
  </si>
  <si>
    <t>0.5% of f.o.b. revenue for the sale of mine products from the project</t>
  </si>
  <si>
    <t>When the Tax Credit Sceme commences for this project</t>
  </si>
  <si>
    <t>F.o.b. revenue defined under section 104 of the Mining Act pursuant to section 173 of the Mining Act 1992</t>
  </si>
  <si>
    <t>60% to mining lease landwners</t>
  </si>
  <si>
    <t>10% to The Associated Landowners</t>
  </si>
  <si>
    <t>Gawler Ranges Mineral Exploration Indigenous Land Use Agreement</t>
  </si>
  <si>
    <t>196, 197</t>
  </si>
  <si>
    <t>Attorney-General, Minister for Mineral Resources Development, Southern Australia Chamber of Mines and Energy Inc.</t>
  </si>
  <si>
    <t xml:space="preserve">Gawler Ranges Native Title Group, Aboriginal Legal Rights Movement Inc. </t>
  </si>
  <si>
    <t>within 10 days of either obtaining authorization for exploration activities in the area, applying for a mapping authorization, or the explorer wants a heritage clearance survey completed</t>
  </si>
  <si>
    <t>in AUD</t>
  </si>
  <si>
    <t>within 10 days of any heritage event occuring in relation to authorized exploration if that is at least the fourth exploration tenement in relation to which a heritage event occurs</t>
  </si>
  <si>
    <t>Westcoast Connector Gas Transmission Project Agreement with Gitanyow Nation</t>
  </si>
  <si>
    <t>64, 65, 84</t>
  </si>
  <si>
    <t>Gitanyow Nation</t>
  </si>
  <si>
    <t>Westcoast Connector Gas Transmission Project Agreement with Gitxaala Nation</t>
  </si>
  <si>
    <t>66, 67, 85</t>
  </si>
  <si>
    <t>Gitxaala Nation</t>
  </si>
  <si>
    <t>Environmental Agreement</t>
  </si>
  <si>
    <t>BHP Diamonds</t>
  </si>
  <si>
    <t>Government of the Northwest Territories</t>
  </si>
  <si>
    <t>Funding (for monitoring agency)</t>
  </si>
  <si>
    <t>$450,000 per year</t>
  </si>
  <si>
    <t>Agency is established within 90 days of signing agreement</t>
  </si>
  <si>
    <t>Undetermined</t>
  </si>
  <si>
    <t>This payment funds the monitoring agency for the Ekati mine and does not go directly to the community; $350,000 per year comes frim BHP; $100,000 comes from the government of Canada in year 1; $100,000 comes from the government of the NWT in year 2; budget redetermined after two years</t>
  </si>
  <si>
    <t>Budget redetermined after two years</t>
  </si>
  <si>
    <t>Coastal First Nations Great Bear Initiatives Society LNG Benefits Agreement</t>
  </si>
  <si>
    <t>9 - 14</t>
  </si>
  <si>
    <t>Great Bear Initiatives Society</t>
  </si>
  <si>
    <t>Ongoing Base Funding</t>
  </si>
  <si>
    <t>Within 60 days of a final investment decision on an LNG project IF that decision is made before March 31, 2019</t>
  </si>
  <si>
    <t>Base Funding</t>
  </si>
  <si>
    <t>1/3 paid on the date of signing and 1/3 on each of the first two anniversaries of signing</t>
  </si>
  <si>
    <t>$1,500,000 per year</t>
  </si>
  <si>
    <t>Within 60 days of construction start on the first LNG project in the area and yearly on the anniversary of that LNG project’s construction start</t>
  </si>
  <si>
    <t>Until there are no more LNG projects in the area or the province defaults</t>
  </si>
  <si>
    <t>Funding Investment Decision Payments</t>
  </si>
  <si>
    <t>$0.0225 x (Volume of LNG in tonnes per annum estimated to be produced at LNG facility) [adjusted for inflation]</t>
  </si>
  <si>
    <t>within 60 days of the start of the announced decision to fund building the project</t>
  </si>
  <si>
    <t>project has been built (at that point it is replaced by in-service payments)</t>
  </si>
  <si>
    <t>LNG Expansion Payments</t>
  </si>
  <si>
    <t>$0.0033 x (Estimated additional LNG production in tonnes per annum of the expansion)</t>
  </si>
  <si>
    <t>Date construction of expansion section starts</t>
  </si>
  <si>
    <t>Date expansion starts producing LNG</t>
  </si>
  <si>
    <t>6. Volumetric Royalty (payment per unit of production)</t>
  </si>
  <si>
    <t>In-Service Payments</t>
  </si>
  <si>
    <t>$0.06 x (Volume of LNG in tonnes produces at LNG facility) [adjusted for inflation]</t>
  </si>
  <si>
    <t>Hydro</t>
  </si>
  <si>
    <t>within 60 days of the start of facility operations and every year thereafter</t>
  </si>
  <si>
    <t>LNG project no longer producing and agreement terminates</t>
  </si>
  <si>
    <t>10. Investment Return (based on share of ownership)</t>
  </si>
  <si>
    <t>Haida Nation Atmospheric Benefit Sharing Agreement</t>
  </si>
  <si>
    <t>Haida Nation</t>
  </si>
  <si>
    <t>Atmospheric Benefits</t>
  </si>
  <si>
    <t>81% of Haida Gwaii Atmospheric Benefits</t>
  </si>
  <si>
    <t>% renegotiated after 5 years</t>
  </si>
  <si>
    <t>18, 19, 72</t>
  </si>
  <si>
    <t>Halfway River First Nation</t>
  </si>
  <si>
    <t xml:space="preserve">Economic and Community Development Agreement </t>
  </si>
  <si>
    <t>Annual Mineral Tax Revenue Sharing Payment</t>
  </si>
  <si>
    <t>Sum of payments from Zones A,B,C, and D; Zone A annual payment = 10.63% of Incremental Mineral Tax Revenue from projects in Zone A for first $39,100,000 + 1.7% of Incremental Mineral Tax Revenue from Zone A beyond $39,100,000; Zones B, C, and D annual payments = 6.63% of Incremental Mineral Tax Revenue from projects in Zone for first $52,800,000 + 1.0% of Incremental Mineral Tax Revenue from Zone beyond $52,800,000, for each zone</t>
  </si>
  <si>
    <t>Until a Notice to Terminate this Agreement</t>
  </si>
  <si>
    <t>Government to Government Agreement with Halfway River First Nation</t>
  </si>
  <si>
    <t>47 - 49</t>
  </si>
  <si>
    <t>Annual Payment**annual payment reconciliation is added to the annual payment in this agreement</t>
  </si>
  <si>
    <t>$300,000 within 30 days of the end of each quarter</t>
  </si>
  <si>
    <t>Annual Payment Reconciliation**this is paid in addition to the annual payment in this agreement</t>
  </si>
  <si>
    <t>[((Halfway River FN population/Treaty 8 Nations population) x EB1t x 0.5) + (1/7 x EB2t x 0.5)] – [Annual Payment for that fiscal year], where EB2t is 3% ofcollected natural gas and petroleum royalties, to a maximum of $5,000,0002015$, adjusted to domestic demand price index</t>
  </si>
  <si>
    <t>Oil and gas, mining, forestry</t>
  </si>
  <si>
    <t>Equity Payment</t>
  </si>
  <si>
    <t>Government of Canada</t>
  </si>
  <si>
    <t>Inuit of the Nunavut Settlement Area</t>
  </si>
  <si>
    <t>IBA Implementation Funding</t>
  </si>
  <si>
    <t>$8,300,000 paid over seven years (see by IBA document)</t>
  </si>
  <si>
    <t>Late 2006/early 2007</t>
  </si>
  <si>
    <t>Seven years later</t>
  </si>
  <si>
    <t>See by IBA document for more detailed information</t>
  </si>
  <si>
    <t>Meadowbank Inuit Impact and Benefit Agreement</t>
  </si>
  <si>
    <t>Agnico-Eagle Mines Limited</t>
  </si>
  <si>
    <t>Kivalliq Inuit Association</t>
  </si>
  <si>
    <t>Funding for Kivalliq Scholarship Fund</t>
  </si>
  <si>
    <t>$14,000 per calendar year</t>
  </si>
  <si>
    <t>Date IIBA is signed</t>
  </si>
  <si>
    <t>Ktunaxa Nation Economic and Community Development Agreement</t>
  </si>
  <si>
    <t>Ktunaxa Nation</t>
  </si>
  <si>
    <t>Amount Payable</t>
  </si>
  <si>
    <t>37.5% of first $23 million in incremental tax revenue, 5% of any incremental tax revenue beyond $23 million</t>
  </si>
  <si>
    <t>Until there is no more tax, interest, or penalties payable by the BC Government</t>
  </si>
  <si>
    <t>Incremental tax revenue is from multiple projects - delineated in agreement schedules</t>
  </si>
  <si>
    <t>Kwadacha Nation Economic and Community Development Agreement</t>
  </si>
  <si>
    <t>Kwadacha Nation</t>
  </si>
  <si>
    <t>11.67% of Mineral tax revenue from Kemess Underground Mine</t>
  </si>
  <si>
    <t>Marych 31, 2017</t>
  </si>
  <si>
    <t>Mineral tax revenue is split equally equally between Kwadacha Nation, Talka Lake First Nation and Tsay Keh Dene First Nation (i.e. they each get 11.67%</t>
  </si>
  <si>
    <t>Kwantlen First Nation Revenue Sharing Agreement</t>
  </si>
  <si>
    <t>Kwantlen First Nation</t>
  </si>
  <si>
    <t>Payment</t>
  </si>
  <si>
    <t>Available Revenue (from local hydro projects) x Designated Percentage (100% if no other First Nation has Aboriginal Interest on that land)</t>
  </si>
  <si>
    <t>End of project lifetime or termination of agreement by signatory</t>
  </si>
  <si>
    <t xml:space="preserve">Page missing in agreement - designated percentage not listed </t>
  </si>
  <si>
    <t>Kwiakah First Nation FCSRA</t>
  </si>
  <si>
    <t>135, 136</t>
  </si>
  <si>
    <t>Kwiakah First Nation</t>
  </si>
  <si>
    <t>50% of revenue from community’s eligible licenses, 75% if a RP is signed</t>
  </si>
  <si>
    <t>Percentage will increase if Nanwakolas Reconciliation Protocol (RP) is signed</t>
  </si>
  <si>
    <t>4% of total forest revenue from designated districts (not including from community’s eligible licenses), minimum of $35,000, 5% if RP is signed</t>
  </si>
  <si>
    <t>Coastal GasLink Pipeline Project Natural Gas Benefits Agreement with Lheidli T’enneh</t>
  </si>
  <si>
    <t>20, 21, 73</t>
  </si>
  <si>
    <t>Lheidli T'enneh</t>
  </si>
  <si>
    <t>Lheidli T’enneh</t>
  </si>
  <si>
    <t>Lil'Wat First Nation Revenue Sharing Agreement - Pemberton Valley Hydro Project</t>
  </si>
  <si>
    <t>Lil'Wat First Nation</t>
  </si>
  <si>
    <t>Available Revenue (from local hydro projects) x Designated Percentage (100%)</t>
  </si>
  <si>
    <t>Available Revenue is the Project Revenue multiplied by percentage prescribed for the purposed project of section 20(4)(b) of the Clean Energy Act (50%) and the percentage prescribed for the purposes of section 20(5)(a) of the Act (75%); designated percentage is 100%</t>
  </si>
  <si>
    <t>Lil'Wat First Nation Revenue Sharing Agreement - Upper Lillooet Power Project</t>
  </si>
  <si>
    <t>Available Revenue is the Project Revenue multiplied by percentage prescribed for the purposed project of section 20(4)(b) of the Clean Energy Act and the percentage prescribed for the purposes of section 20(5)(a) of the Act; designated percentage is 100%</t>
  </si>
  <si>
    <t>Lower and Upper Similkameen Economic and Community Development Agreement</t>
  </si>
  <si>
    <t>Lower Similkameen Indian Band and Upper Similkameen Indian Band</t>
  </si>
  <si>
    <t>35% of Mineral tax revenue from Copper Mountain Mine</t>
  </si>
  <si>
    <t>Memorandum of Agreement Relating to Ramu Nickel/Cobalt Project</t>
  </si>
  <si>
    <t>182-190</t>
  </si>
  <si>
    <t>Ramu Nickel Limited; Government of Papua New Guinea</t>
  </si>
  <si>
    <t>Madang Provincial Government, Kurumbukari Landowners Association, Maigari Inland Pipeline Association, Coastal Pipeline Association, Basamuk Landowners Association, Bundi Local Level Government, Usino Local Level Government, Astrolabe Bay Local Government, and Rai Coast Local Level Government</t>
  </si>
  <si>
    <t xml:space="preserve">Business Establishment Grant </t>
  </si>
  <si>
    <t>K 1,000,000</t>
  </si>
  <si>
    <t>Amount is equally divided and distributed amongst the umbrella companies</t>
  </si>
  <si>
    <t>Infrastructure</t>
  </si>
  <si>
    <t>K 1,400,000</t>
  </si>
  <si>
    <t>During phase 2</t>
  </si>
  <si>
    <t>Paid by Provincial Government</t>
  </si>
  <si>
    <t>K 2,000,000</t>
  </si>
  <si>
    <t>Paid by Ramu Nickel Joint Venturers</t>
  </si>
  <si>
    <t>Seed Funding for Ramu Nickel Foundation</t>
  </si>
  <si>
    <t>K 500,000</t>
  </si>
  <si>
    <t>Paid by Ramu Nickel Joint Venturers; provided one time to establish, operate, and manage the Ramu Nickel Foundation</t>
  </si>
  <si>
    <t>K 3,000,000 total</t>
  </si>
  <si>
    <t>2002 or prior to the Special Support Grant being available and payable</t>
  </si>
  <si>
    <t>Funding of Landowner Associations</t>
  </si>
  <si>
    <t>K25,000 to each Landowner Association yearly</t>
  </si>
  <si>
    <t>Execution of agreement</t>
  </si>
  <si>
    <t>When first royalty payment is made to State of Papua New Guinea</t>
  </si>
  <si>
    <t>65% to landowners</t>
  </si>
  <si>
    <t>Once production starts and royalties are available</t>
  </si>
  <si>
    <t>Expiration, termination, or surrender of Special Mining Lease</t>
  </si>
  <si>
    <t>1% of annual Net Smelter Return revenue for sale of mine products from the Project</t>
  </si>
  <si>
    <t>Year 1</t>
  </si>
  <si>
    <t xml:space="preserve">Paid quarterly; the distribution of payment to the Foundation, Local Level Governments, and Provincial Government changes over time </t>
  </si>
  <si>
    <t>31% to Madang Government</t>
  </si>
  <si>
    <t>4% to Local Level Governments</t>
  </si>
  <si>
    <t>9. Rate of Return Royalty (% of economic rent)</t>
  </si>
  <si>
    <t>Equity</t>
  </si>
  <si>
    <t>2% to Kurumbukari Landowners</t>
  </si>
  <si>
    <t>If State decides to take up 30% equity of the mine</t>
  </si>
  <si>
    <t>% of equity that goes to each Landowner Association if the State takes up 30% of total project equity; distribution of dividends is on a per hectare basis</t>
  </si>
  <si>
    <t>1% to Maigari Inland Pipeline Landowners</t>
  </si>
  <si>
    <t>1% to Coastal Pipeline Landowners</t>
  </si>
  <si>
    <t>1% to Basamuk Landowners</t>
  </si>
  <si>
    <t>The Raglan Agreement</t>
  </si>
  <si>
    <t>102 - 107, 203, 204</t>
  </si>
  <si>
    <t>Societe Minere Raglan du Quebec Ltee</t>
  </si>
  <si>
    <t>Makivik Corporation</t>
  </si>
  <si>
    <t>Additional Payments</t>
  </si>
  <si>
    <t>$50,000 per year</t>
  </si>
  <si>
    <t>30 days of the latter of either the decision of the Board of Directors of Societe Minere to proceed with the Raglan Project or the day that the Societe Minere receives authorisation from the Quebec Minister of Environment and Wildlife to proceed with the project</t>
  </si>
  <si>
    <t>Ten years later</t>
  </si>
  <si>
    <t>Paid on April 1; Taxes paid by the Raglan project are deducted from the amount payable to the communities under this agreement; paid only to Makivik Corporation and not to Qarqalik Landholding Corporation of Salluit, Northern Village Corporation of Salluit, Nunatukil Landholding Corporation of Kangiqsujuaq, and Northern Village Corporation of Kangiqsujuaq</t>
  </si>
  <si>
    <t>102 - 107</t>
  </si>
  <si>
    <t>Makivik Corporation, Qarqalik Landholding Corporation of Salluit, Northern Village Corporation of Salluit, Nunatukil Landholding Corporation of Kangiqsujuaq, and Northern Village Corporation of Kangiqsujuaq</t>
  </si>
  <si>
    <t>Guaranteed First Allocation</t>
  </si>
  <si>
    <t>Taxes paid by the Raglan project are deducted from the amount payable to the communities under this agreement</t>
  </si>
  <si>
    <t>30 days the commencement of commercial production</t>
  </si>
  <si>
    <t>$300,000/year years 1-5</t>
  </si>
  <si>
    <t>First year of commercial production</t>
  </si>
  <si>
    <t>Commerical production ceaes</t>
  </si>
  <si>
    <t>Paid on April 1; Taxes paid by the Raglan project are deducted from the amount payable to the communities under this agreement</t>
  </si>
  <si>
    <t>Guaranteed Second Allocation</t>
  </si>
  <si>
    <t>$275,000 per year</t>
  </si>
  <si>
    <t>$500,000/year years 6-10</t>
  </si>
  <si>
    <t>Sixth year of commercial production</t>
  </si>
  <si>
    <t>$800,000/year years 11 onwards</t>
  </si>
  <si>
    <t>Eleventh year of commercial production</t>
  </si>
  <si>
    <t>Profit Sharing Allocation</t>
  </si>
  <si>
    <t>4.5% of net revenue</t>
  </si>
  <si>
    <t>Once profits are being made</t>
  </si>
  <si>
    <t>Calculated on a monthly basis; Taxes paid by the Raglan project are deducted from the amount payable to the communities under this agreement</t>
  </si>
  <si>
    <t>Coastal GasLink Pipeline Project Natural Gas Benefits Agreement with McLeod Lake Indian Band</t>
  </si>
  <si>
    <t>22, 23, 74</t>
  </si>
  <si>
    <t>McLead Lake Indian Band</t>
  </si>
  <si>
    <t>McLeod Lake Indian Band</t>
  </si>
  <si>
    <t>154-157</t>
  </si>
  <si>
    <t>[((McLeod Lake Indian Band/Treaty 8 Nations population) x EB1t x 0.5) + (1/8 x EB1t x 0.5)] – [Annual Payment for that fiscal year], where EB1t is 3% ofcollected natural gas and petroleum royalties, to a maximum of $5,000,0002015$</t>
  </si>
  <si>
    <t>Immediate</t>
  </si>
  <si>
    <t>Paid in addition to the Annual payments</t>
  </si>
  <si>
    <t>Adjusted accounting to British Columbia Final Domestic Demand Impllicit Price Index</t>
  </si>
  <si>
    <t>Government to Government Agreement with McLeod Lake Indian Band</t>
  </si>
  <si>
    <t>Half was paid December 23, 2014, other half paid as soon as possible after effective date</t>
  </si>
  <si>
    <t>Implementation Funding</t>
  </si>
  <si>
    <t>$125,000 per year</t>
  </si>
  <si>
    <t>Once $1,000,000 is reached</t>
  </si>
  <si>
    <t>Yearly on effective date, starting on effectice date</t>
  </si>
  <si>
    <t>Annual Payments</t>
  </si>
  <si>
    <t>$300,000 each quarter</t>
  </si>
  <si>
    <t>Connected to the Annual Payments Reconciliation</t>
  </si>
  <si>
    <t>1. Single Fixed Payments</t>
  </si>
  <si>
    <t>Metlakatla LNG Coastal Fund Benefits Agreement</t>
  </si>
  <si>
    <t>149-153</t>
  </si>
  <si>
    <t>Metlakatla First Nation</t>
  </si>
  <si>
    <t xml:space="preserve">$500,000 within 60 days of signing, $500,000 on each of the first two anniversaries of the effective date </t>
  </si>
  <si>
    <t>149-153, 205</t>
  </si>
  <si>
    <t>$500,000 per year</t>
  </si>
  <si>
    <t>Within 60 days of the effective date, starting third anniversary</t>
  </si>
  <si>
    <t>Only if an LNG project makes a final investment decision before March 21, 2018</t>
  </si>
  <si>
    <t>$0.0033 x (Estimated LNG Production)</t>
  </si>
  <si>
    <t>If Metlakatla would like, once they send notice to the province</t>
  </si>
  <si>
    <t>Project has been built (at that point it is replaced by in-service payments)</t>
  </si>
  <si>
    <t>Creditable to later In-Service Payments</t>
  </si>
  <si>
    <t>$0.06 x (Actual LNG Production)</t>
  </si>
  <si>
    <t>Within 60 days of the start of facility operations and every year thereafter</t>
  </si>
  <si>
    <t>Westcoast Connector Gas Transmission Project Agreement with Metlakatla First Nation</t>
  </si>
  <si>
    <t>68, 69, 86</t>
  </si>
  <si>
    <t>Coastal GasLink Pipeline Project Natural Gas Benefits Agreement with Moricetown</t>
  </si>
  <si>
    <t>24, 25, 75</t>
  </si>
  <si>
    <t>Moricetown</t>
  </si>
  <si>
    <t>Impact Benefit Agreement under Mineral License 2014/21</t>
  </si>
  <si>
    <t>158, 159, 206, 207</t>
  </si>
  <si>
    <t>North Gems Greenland</t>
  </si>
  <si>
    <t>Municpality of Kommuneqarflik Sermersooq</t>
  </si>
  <si>
    <t>Human Resources and Enterprise Develpoment</t>
  </si>
  <si>
    <t>DKK 250,000 yearly in 2014 and 2015</t>
  </si>
  <si>
    <t>Mine decommissioning</t>
  </si>
  <si>
    <t>Allocated into an educational fund</t>
  </si>
  <si>
    <t>Social and Cultural Well-being</t>
  </si>
  <si>
    <t>DKK 100,000 yearly in 2014 and 2015</t>
  </si>
  <si>
    <t>Allocated into social and cultural funds</t>
  </si>
  <si>
    <t>DKK 1,000,000 yearly afterwards</t>
  </si>
  <si>
    <t>DKK 250,000 yearly afterwards</t>
  </si>
  <si>
    <t>Nak'azdli Economic and Community Development Agreement</t>
  </si>
  <si>
    <t>Nak'azdli First Nation</t>
  </si>
  <si>
    <t>12.5% of Mineral tax revenue from Mt. Milligan Mine Project</t>
  </si>
  <si>
    <t>Namgis First Nation Forestry Fund</t>
  </si>
  <si>
    <t>Namgis First Nation</t>
  </si>
  <si>
    <t>Forestry Fund</t>
  </si>
  <si>
    <t>Total of up to $11.5 million</t>
  </si>
  <si>
    <t xml:space="preserve">Paid in annual amounts, based on volume, to a total maximum of 11.5 million. Information about annual payments calculation is redacted. </t>
  </si>
  <si>
    <t xml:space="preserve">Nanwakolas First Nations 2016 Atmospheric Benefit Sharing Agreement </t>
  </si>
  <si>
    <t>Nanwakolas First Nations</t>
  </si>
  <si>
    <t xml:space="preserve">80% of available south coast atmospheric benefits </t>
  </si>
  <si>
    <t>Can sell % of CO2 sequestration benefits from the South Coast area</t>
  </si>
  <si>
    <t>Coastal GasLink Pipeline Project Natural Gas Benefits Agreement with Nee-Tahi-Buhn</t>
  </si>
  <si>
    <t>26, 27, 76</t>
  </si>
  <si>
    <t>Nee-Tahi-Buhn</t>
  </si>
  <si>
    <t>Ahafo Development Agreement</t>
  </si>
  <si>
    <t>Newmont Ghana Gold Ltd.</t>
  </si>
  <si>
    <t>Newmont Ahafo Development Foundation</t>
  </si>
  <si>
    <t>$1 USD per ounce of gold sold by Newmont from the Ahafo Mine</t>
  </si>
  <si>
    <t>Immediate?</t>
  </si>
  <si>
    <t>1% of Newmont Ghana Gold Ltd.’s net pre-tax income</t>
  </si>
  <si>
    <t>North and Central Coast Atmospheric Benefit Sharing Agreement</t>
  </si>
  <si>
    <t>North and Central Coast First Nations</t>
  </si>
  <si>
    <t xml:space="preserve">80% of available north and central coast atmospheric benefits </t>
  </si>
  <si>
    <t xml:space="preserve">Can sell % of CO2 sequstration benefits from the North and Central Coast area; also 90% of benefits from 2009 and 2010 fiscal years </t>
  </si>
  <si>
    <t>Collaboration Agreement</t>
  </si>
  <si>
    <t>108 - 112</t>
  </si>
  <si>
    <t>Comeco Corporation and AREVA Reources Canada Inc.</t>
  </si>
  <si>
    <t>Northern Village of Pinehouse, Kineepik Metis Local Inc.</t>
  </si>
  <si>
    <t>One-time Payment</t>
  </si>
  <si>
    <t>Within 15 days of community finalizing Benefits Management Plan</t>
  </si>
  <si>
    <t>plus GST and sales tax</t>
  </si>
  <si>
    <t>Within 60 days of commencing production at Cigar Lake Mine</t>
  </si>
  <si>
    <t>Within 60 days of commencing construction at the Millenium Mine</t>
  </si>
  <si>
    <t>Education Funding</t>
  </si>
  <si>
    <t>Within 30 days of signing agreement</t>
  </si>
  <si>
    <t>Annual Paments</t>
  </si>
  <si>
    <t>Up to $1,000,000 (see by IBA document for more information)</t>
  </si>
  <si>
    <t>Once 15 million pounds/year production is reached</t>
  </si>
  <si>
    <t>When production ceases</t>
  </si>
  <si>
    <t>Paid bi-annually; if price of Uranium is $85 or more, 10% is added to the payment</t>
  </si>
  <si>
    <t>Peace River Agreement</t>
  </si>
  <si>
    <t>163-166</t>
  </si>
  <si>
    <t>Peace River Regional District, District of Chetwynd, City of Fort St. John, District of Hudson's Hope, Village of Pouce Coupe, District of Taylor, District of Tumbler Ridge</t>
  </si>
  <si>
    <t>Oil and Gas, Hydro, Forestry</t>
  </si>
  <si>
    <t>Partnership Committee Support</t>
  </si>
  <si>
    <t>Special 2015 Payment</t>
  </si>
  <si>
    <t>Share of $3,000,000</t>
  </si>
  <si>
    <t xml:space="preserve">If local government sends Province a Resolution approving the agreement before May 20, 2015, the province will send that signatory their share of $3 million; If a local government fails to do this, their share is divided among the remaining local government signatories </t>
  </si>
  <si>
    <t>Annual Payment</t>
  </si>
  <si>
    <t>50,000,000 split according to municipalities' tax assessments</t>
  </si>
  <si>
    <t>60% of money split according to tax assessment for Hospital purposes (10% of that geos to electoral areas); 40% split according to classes 2,4, and 5 of tax assessments for hospital purposes (minimum of $250,000 per signatory); more details in IBA Fiscal Instruments Database by IBA</t>
  </si>
  <si>
    <t>Mary River Project Inuit Impact and Benefit Agreement</t>
  </si>
  <si>
    <t>50 - 56</t>
  </si>
  <si>
    <t>Baffinland Iron Mines Corporation</t>
  </si>
  <si>
    <t>Qikiqtani Inuit Association</t>
  </si>
  <si>
    <t>Advanced Payments</t>
  </si>
  <si>
    <t>Within five days of receiving water license</t>
  </si>
  <si>
    <t>Within five days of construction decision</t>
  </si>
  <si>
    <t>$1,250,000 per calendar year</t>
  </si>
  <si>
    <t>One year after construction decision</t>
  </si>
  <si>
    <t>Commercial production starts</t>
  </si>
  <si>
    <t>Extension Payments</t>
  </si>
  <si>
    <t>$1,250,000 per calendar quarter</t>
  </si>
  <si>
    <t>90 days after project is issued water license</t>
  </si>
  <si>
    <t>Construction decision is made</t>
  </si>
  <si>
    <t>If project is suspended</t>
  </si>
  <si>
    <t>Project resumes or is terminated</t>
  </si>
  <si>
    <t>Royalty Payments</t>
  </si>
  <si>
    <t>1.19% of Net Sales Revenue paid per calendar quarter</t>
  </si>
  <si>
    <t>TBD</t>
  </si>
  <si>
    <t>Mary River Project extension payments (index numbers 54,55) and advanced payments (index numbers 50,51,52, 53) are creditable to this</t>
  </si>
  <si>
    <t>Regional District of East Kootenay</t>
  </si>
  <si>
    <t>5.61482% of Property Tax Levy</t>
  </si>
  <si>
    <t>Coastal GasLink Pipeline Project Natural Gas Benefits Agreement with Saik’uz First Nation</t>
  </si>
  <si>
    <t>28, 29, 77</t>
  </si>
  <si>
    <t>Saik'uz First Nation</t>
  </si>
  <si>
    <t>Agreement ends ten years after signing if pipeline construction has not started</t>
  </si>
  <si>
    <t>Coastal GasLink Pipeline Project Natural Gas Benefits Agreement with Saulteau First Nation</t>
  </si>
  <si>
    <t>30, 31, 78</t>
  </si>
  <si>
    <t>Saulteau First Nation</t>
  </si>
  <si>
    <t>Coastal GasLink Pipeline Project Natural Gas Benefits Agreement with Skin Tyee Band</t>
  </si>
  <si>
    <t>32, 33, 79</t>
  </si>
  <si>
    <t>Skin Tyee Band</t>
  </si>
  <si>
    <t>Skwah First Nation FCSRA</t>
  </si>
  <si>
    <t>Skwah First Nation</t>
  </si>
  <si>
    <t>35% of revenue from community’s eligible licenses, 50% if SEA is signed</t>
  </si>
  <si>
    <t>Percentage will increase if SEA is signed</t>
  </si>
  <si>
    <t>3% of total forest revenue from designated districts (not including from community’s eligible licenses), minimum of $35,000, 4% if SEA is signed</t>
  </si>
  <si>
    <t>192-195</t>
  </si>
  <si>
    <t>Papua New Guinea</t>
  </si>
  <si>
    <t>Southern Highlands Provincial Government, Gulf Provincial Government, Central Provincial Government, Fly River Provincial Government, Souther Koroba Local-Level Government, North Koroba Local-Level Government, Huilia Local Level Government, Lake Kutubu Local-Level Government, Erave Local-Level Government, West Kikiori Local-Level Government, West Hiri Local-Level Government, Nomad Local-Level Government, and Project Area Landowners (listed in Schedule 1 of agreement)</t>
  </si>
  <si>
    <t>Participating Interest</t>
  </si>
  <si>
    <t>~7% of equity in LNG Project</t>
  </si>
  <si>
    <t>Date of agreement execution</t>
  </si>
  <si>
    <t>interuption, suspension, or termination of LNG Project</t>
  </si>
  <si>
    <t>Approximate number, from various sources</t>
  </si>
  <si>
    <t>Infrastructure Development Grant</t>
  </si>
  <si>
    <t>K 1.2 billion allocated equally over two five year periods</t>
  </si>
  <si>
    <t>Later of 2010 or LNG Project Decision</t>
  </si>
  <si>
    <t>After 2 five-year periods</t>
  </si>
  <si>
    <t>Development Levy</t>
  </si>
  <si>
    <r>
      <t xml:space="preserve">As per </t>
    </r>
    <r>
      <rPr>
        <i/>
        <sz val="10"/>
        <rFont val="Arial"/>
      </rPr>
      <t xml:space="preserve">Mining Act </t>
    </r>
    <r>
      <rPr>
        <sz val="10"/>
        <color rgb="FF000000"/>
        <rFont val="Arial"/>
      </rPr>
      <t>and LNG Gas Agreement</t>
    </r>
  </si>
  <si>
    <t>Royalty</t>
  </si>
  <si>
    <r>
      <t xml:space="preserve">As per </t>
    </r>
    <r>
      <rPr>
        <i/>
        <sz val="10"/>
        <rFont val="Arial"/>
      </rPr>
      <t xml:space="preserve">Mining Act </t>
    </r>
    <r>
      <rPr>
        <sz val="10"/>
        <color rgb="FF000000"/>
        <rFont val="Arial"/>
      </rPr>
      <t>and LNG Gas Agreement</t>
    </r>
  </si>
  <si>
    <t>Squamish Nation Revenue Sharing Agreement - Shookum Creek Hydro Project</t>
  </si>
  <si>
    <t>Squamish Nation</t>
  </si>
  <si>
    <t>Available Revenue (from local hydro projects) x Designated Percentage (81.1%)</t>
  </si>
  <si>
    <t>Available Revenue is the Project Revenue multiplied by percentage prescribed for the purposed project of section 20(4)(b) of the Clean Energy Act (50%) and the percentage prescribed for the purposes of section 20(5)(a) of the Act (75%); designated percentage is 81.1%</t>
  </si>
  <si>
    <t>Coastal GasLink Pipeline Project Natural Gas Benefits Agreement with Stellat’en First Nation</t>
  </si>
  <si>
    <t>34, 35, 80</t>
  </si>
  <si>
    <t>Stellat'en First Nation</t>
  </si>
  <si>
    <t>Economic and Community Development Agreement</t>
  </si>
  <si>
    <t>Stk'emlupsemc of the Secwepmc Nation</t>
  </si>
  <si>
    <t>37.5% of tax revenue from New Afton Mine Project</t>
  </si>
  <si>
    <t>Once payments are made by project proponent under the Mineral Tax At</t>
  </si>
  <si>
    <t>When payments are no longer being made by the project proponent under the Mineral Tax Act</t>
  </si>
  <si>
    <t>New Afton Mine Project is New Gold Ltd.'s project</t>
  </si>
  <si>
    <t>Sts'ailes Nation FCSRA</t>
  </si>
  <si>
    <t>144-146</t>
  </si>
  <si>
    <t>Sts'ailes Nation</t>
  </si>
  <si>
    <t>By March 31, 2017</t>
  </si>
  <si>
    <t>35% of revenue from community’s eligible licenses, 50% if SEA is signed, 75% if RA is signed</t>
  </si>
  <si>
    <t>Percentage will increase if SEA or RA is signed</t>
  </si>
  <si>
    <t>3% of total forest revenue from designated districts (not including from community’s eligible licenses), minimum of $35,000, 4% if SEA is signed, 5% if RA is signed</t>
  </si>
  <si>
    <t>Stswecem’c/Xgat’tem First Nation FCSRA</t>
  </si>
  <si>
    <t>91, 92, 122</t>
  </si>
  <si>
    <t>Stswecem’c/Xgat’tem First Nation</t>
  </si>
  <si>
    <t>3% of total forest revenue from designated districts (not including from community’s eligible licenses), minimum of $35,004</t>
  </si>
  <si>
    <t>Tahltan Central Council Revenue Sharing Agreement - Forrest Kerr Hydro Project</t>
  </si>
  <si>
    <t>Tahltan Central Council</t>
  </si>
  <si>
    <t>Perscribed percentage of available revenue</t>
  </si>
  <si>
    <t>Perscribed Percentage is the Project Revenue multiplied by percentage prescribed for the purposed project of section 20(4)(b) of the Clean Energy Act (50%) and the percentage prescribed for the purposes of section 20(5)(a) of the Act (75%) (this is the same as what is called available revenue in other agreements)</t>
  </si>
  <si>
    <t>Westcoast Connector Gas Transmission Project Agreement with Takla Lake First Nation</t>
  </si>
  <si>
    <t>70, 71, 87</t>
  </si>
  <si>
    <t>Takla Lake First Nation</t>
  </si>
  <si>
    <t>Tla'amin Nation</t>
  </si>
  <si>
    <t>Annual Revenue Sharing Contribution</t>
  </si>
  <si>
    <t>$451,110 per year</t>
  </si>
  <si>
    <t>Paid in bi-annual installlments</t>
  </si>
  <si>
    <t>Coastal GasLink Pipeline Project Natural Gas Benefits Agreement with Ts’il Kaz Koh First Nation</t>
  </si>
  <si>
    <t>36, 37, 191</t>
  </si>
  <si>
    <t>Ts'il Kaz Koh First Nation</t>
  </si>
  <si>
    <t>Tsleil-Waututh First Nation Revenue Sharing Agreement - Shookum Creek Hydro Project</t>
  </si>
  <si>
    <t>Tsleil-Waututh First Nation</t>
  </si>
  <si>
    <t>Available Revenue (from local hydro projects) x Designated Percentage (18.9%)</t>
  </si>
  <si>
    <t>Available Revenue is the Project Revenue multiplied by percentage prescribed for the purposed project of section 20(4)(b) of the Clean Energy Act (50%) and the percentage prescribed for the purposes of section 20(5)(a) of the Act (75%); designated percentage is 18.9%</t>
  </si>
  <si>
    <t>Oyu Tolgoi LLC</t>
  </si>
  <si>
    <t>Umnugobi Aimag of Mongolia, Khanbogd Soum, Bayan-Ovoo Soum, and Dalanzdgad Soum</t>
  </si>
  <si>
    <t>$5,000,000 USD per year</t>
  </si>
  <si>
    <t>Upon establishment of the Development Support Fund</t>
  </si>
  <si>
    <t>Mining and/or process stops at mine or mining lease expires or is transfered</t>
  </si>
  <si>
    <t>Contribution paid in increments throughout the year as needed by the Development Support Fund</t>
  </si>
  <si>
    <t>We Wai Kum First Nation FCSRA</t>
  </si>
  <si>
    <t>59, 60, 124</t>
  </si>
  <si>
    <t>We Wai Kum First Nation</t>
  </si>
  <si>
    <t>4% of total forest revenue from designated districts (not including from community’s eligible licenses), minimum of $35,000; increases to 5% if a reconciliation agreement is signed</t>
  </si>
  <si>
    <t>50% of revenue from We Wai Kum First Nation Eligible Forest Licenses; increases to 75% if a reconciliation agreement is signed</t>
  </si>
  <si>
    <t>Coastal GasLink Pipeline Project Natural Gas Benefits Agreement with West Moberly First Nation</t>
  </si>
  <si>
    <t>38, 39, 81</t>
  </si>
  <si>
    <t>West Moberly First Nation</t>
  </si>
  <si>
    <t>Coastal GasLink Pipeline Project Natural Gas Benefits Agreement with Wet’suwet’en First Nation</t>
  </si>
  <si>
    <t>40, 41, 82</t>
  </si>
  <si>
    <t>Wet’suwet’en First Nation</t>
  </si>
  <si>
    <t>Williams Lake Indian Band</t>
  </si>
  <si>
    <t>Provincial Payments</t>
  </si>
  <si>
    <t>18.5% of tax revenue from within the project area</t>
  </si>
  <si>
    <t>Mount Polley Mine is the only project in the project area</t>
  </si>
  <si>
    <t>177-181, 208, 209</t>
  </si>
  <si>
    <t>Yandruwandha Yawarrawarrka Native Title Claim, Yandruwandha Yawarrawarrka Traditional Land Owners, Aboriginal Legal Rights Movement Inc.</t>
  </si>
  <si>
    <t>Oil Exploration</t>
  </si>
  <si>
    <t>Administration Fee</t>
  </si>
  <si>
    <t>$125,000 total, 12% per year first five year term; 8% per year second term OR 4% per year second and third term</t>
  </si>
  <si>
    <t>When license is granted</t>
  </si>
  <si>
    <t>End of first five year term</t>
  </si>
  <si>
    <t>$125,000 total, 8% per year second term</t>
  </si>
  <si>
    <t>IF only two terms, when second term of license starts</t>
  </si>
  <si>
    <t>After five year term</t>
  </si>
  <si>
    <t>$125,000 total, 4% per year second and third term</t>
  </si>
  <si>
    <t>IF three terms, when second term of license starts</t>
  </si>
  <si>
    <t>After two five year terms</t>
  </si>
  <si>
    <t>177-181</t>
  </si>
  <si>
    <t>$60,000 for each petroleum exploration license</t>
  </si>
  <si>
    <t>When petroleum exploration license is granted</t>
  </si>
  <si>
    <t>If Native Group has entered into an Executed Acceptance Contract with company</t>
  </si>
  <si>
    <t>$500 for each Additional license or petroleum production license</t>
  </si>
  <si>
    <t>If Native Group has NOT entered into an Executed Acceptance Contract with company</t>
  </si>
  <si>
    <t>Production Payments</t>
  </si>
  <si>
    <t>1% of value of well head</t>
  </si>
  <si>
    <t>After signing acceptance contract</t>
  </si>
  <si>
    <t>Company pays this to state, who deposits into a trust for the Native Title Party; 1% plus GST</t>
  </si>
  <si>
    <t>10% of value of well head</t>
  </si>
  <si>
    <t>Company pays based on amount of wellhead that could reasonably be realised on sale of the substances, after treating, processing, or refined, to a purchaser, minus expenses</t>
  </si>
  <si>
    <t>Coastal GasLink Pipeline Project Natural Gas Benefits Agreement with Yekooche First Nation</t>
  </si>
  <si>
    <t>42, 43, 83</t>
  </si>
  <si>
    <t>Yekooche First Nation</t>
  </si>
  <si>
    <t>3. Competitive Bid Auction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</si>
</sst>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m\,\ d"/>
    <numFmt numFmtId="167" formatCode="m\-d"/>
    <numFmt numFmtId="168" formatCode="mmmm\ d\,\ yyyy"/>
  </numFmts>
  <fonts count="7" x14ac:knownFonts="1">
    <font>
      <sz val="10"/>
      <color rgb="FF000000"/>
      <name val="Arial"/>
    </font>
    <font>
      <sz val="10"/>
      <name val="Arial"/>
    </font>
    <font>
      <sz val="10"/>
      <color rgb="FF000000"/>
      <name val="Arial"/>
    </font>
    <font>
      <sz val="10"/>
      <color rgb="FF000000"/>
      <name val="Arial"/>
    </font>
    <font>
      <sz val="10"/>
      <name val="Arial"/>
    </font>
    <font>
      <sz val="10"/>
      <name val="Arial"/>
    </font>
    <font>
      <i/>
      <sz val="10"/>
      <name val="Arial"/>
    </font>
  </fonts>
  <fills count="6">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D9EAD3"/>
        <bgColor rgb="FFD9EAD3"/>
      </patternFill>
    </fill>
    <fill>
      <patternFill patternType="solid">
        <fgColor rgb="FFEAD1DC"/>
        <bgColor rgb="FFEAD1DC"/>
      </patternFill>
    </fill>
  </fills>
  <borders count="4">
    <border>
      <left/>
      <right/>
      <top/>
      <bottom/>
      <diagonal/>
    </border>
    <border>
      <left style="thin">
        <color rgb="FF000000"/>
      </left>
      <right/>
      <top/>
      <bottom/>
      <diagonal/>
    </border>
    <border>
      <left/>
      <right style="thin">
        <color rgb="FF000000"/>
      </right>
      <top/>
      <bottom/>
      <diagonal/>
    </border>
    <border>
      <left/>
      <right/>
      <top/>
      <bottom/>
      <diagonal/>
    </border>
  </borders>
  <cellStyleXfs count="1">
    <xf numFmtId="0" fontId="0" fillId="0" borderId="0"/>
  </cellStyleXfs>
  <cellXfs count="64">
    <xf numFmtId="0" fontId="0" fillId="0" borderId="0" xfId="0" applyFont="1" applyAlignment="1"/>
    <xf numFmtId="0" fontId="1" fillId="0" borderId="1" xfId="0" applyFont="1" applyBorder="1"/>
    <xf numFmtId="0" fontId="1" fillId="0" borderId="0" xfId="0" applyFont="1" applyAlignment="1"/>
    <xf numFmtId="0" fontId="1" fillId="0" borderId="0" xfId="0" applyFont="1" applyAlignment="1">
      <alignment horizontal="right"/>
    </xf>
    <xf numFmtId="164" fontId="1" fillId="0" borderId="0" xfId="0" applyNumberFormat="1" applyFont="1"/>
    <xf numFmtId="0" fontId="1" fillId="0" borderId="2" xfId="0" applyFont="1" applyBorder="1"/>
    <xf numFmtId="165" fontId="1" fillId="0" borderId="0" xfId="0" applyNumberFormat="1" applyFont="1" applyAlignment="1"/>
    <xf numFmtId="0" fontId="1" fillId="0" borderId="1" xfId="0" applyFont="1" applyBorder="1" applyAlignment="1">
      <alignment vertical="top"/>
    </xf>
    <xf numFmtId="0" fontId="2" fillId="2" borderId="0" xfId="0" applyFont="1" applyFill="1" applyAlignment="1"/>
    <xf numFmtId="0" fontId="1" fillId="0" borderId="0" xfId="0" applyFont="1" applyAlignment="1">
      <alignment vertical="top"/>
    </xf>
    <xf numFmtId="0" fontId="1" fillId="0" borderId="0" xfId="0" applyFont="1" applyAlignment="1">
      <alignment horizontal="right" vertical="top"/>
    </xf>
    <xf numFmtId="0" fontId="3" fillId="0" borderId="0" xfId="0" applyFont="1" applyAlignment="1">
      <alignment vertical="top"/>
    </xf>
    <xf numFmtId="164" fontId="1" fillId="0" borderId="0" xfId="0" applyNumberFormat="1" applyFont="1" applyAlignment="1">
      <alignment vertical="top"/>
    </xf>
    <xf numFmtId="165" fontId="1" fillId="0" borderId="0" xfId="0" applyNumberFormat="1" applyFont="1" applyAlignment="1">
      <alignment vertical="top"/>
    </xf>
    <xf numFmtId="0" fontId="2" fillId="2" borderId="1" xfId="0" applyFont="1" applyFill="1" applyBorder="1" applyAlignment="1"/>
    <xf numFmtId="166" fontId="3" fillId="0" borderId="0" xfId="0" applyNumberFormat="1" applyFont="1" applyAlignment="1">
      <alignment horizontal="right" vertical="top"/>
    </xf>
    <xf numFmtId="10" fontId="1" fillId="0" borderId="0" xfId="0" applyNumberFormat="1" applyFont="1" applyAlignment="1">
      <alignment vertical="top"/>
    </xf>
    <xf numFmtId="0" fontId="4" fillId="0" borderId="0" xfId="0" applyFont="1" applyAlignment="1"/>
    <xf numFmtId="164" fontId="1" fillId="0" borderId="0" xfId="0" applyNumberFormat="1" applyFont="1" applyAlignment="1"/>
    <xf numFmtId="0" fontId="1" fillId="0" borderId="1" xfId="0" applyFont="1" applyBorder="1" applyAlignment="1"/>
    <xf numFmtId="0" fontId="5" fillId="0" borderId="0" xfId="0" applyFont="1" applyAlignment="1">
      <alignment horizontal="right"/>
    </xf>
    <xf numFmtId="0" fontId="3" fillId="0" borderId="0" xfId="0" applyFont="1" applyAlignment="1">
      <alignment horizontal="right" vertical="top"/>
    </xf>
    <xf numFmtId="0" fontId="5" fillId="0" borderId="0" xfId="0" applyFont="1" applyAlignment="1"/>
    <xf numFmtId="0" fontId="2" fillId="0" borderId="0" xfId="0" applyFont="1" applyAlignment="1">
      <alignment vertical="top"/>
    </xf>
    <xf numFmtId="10" fontId="2" fillId="2" borderId="0" xfId="0" applyNumberFormat="1" applyFont="1" applyFill="1" applyAlignment="1"/>
    <xf numFmtId="167" fontId="3" fillId="0" borderId="0" xfId="0" applyNumberFormat="1" applyFont="1" applyAlignment="1">
      <alignment horizontal="right" vertical="top"/>
    </xf>
    <xf numFmtId="0" fontId="1" fillId="2" borderId="0" xfId="0" applyFont="1" applyFill="1" applyAlignment="1"/>
    <xf numFmtId="10" fontId="1" fillId="0" borderId="0" xfId="0" applyNumberFormat="1" applyFont="1" applyAlignment="1"/>
    <xf numFmtId="168" fontId="2" fillId="2" borderId="0" xfId="0" applyNumberFormat="1" applyFont="1" applyFill="1" applyAlignment="1"/>
    <xf numFmtId="164" fontId="1" fillId="3" borderId="0" xfId="0" applyNumberFormat="1" applyFont="1" applyFill="1" applyAlignment="1">
      <alignment vertical="top"/>
    </xf>
    <xf numFmtId="168" fontId="1" fillId="0" borderId="0" xfId="0" applyNumberFormat="1" applyFont="1" applyAlignment="1">
      <alignment vertical="top"/>
    </xf>
    <xf numFmtId="164" fontId="3" fillId="4" borderId="0" xfId="0" applyNumberFormat="1" applyFont="1" applyFill="1" applyAlignment="1">
      <alignment vertical="top"/>
    </xf>
    <xf numFmtId="0" fontId="1" fillId="2" borderId="1" xfId="0" applyFont="1" applyFill="1" applyBorder="1" applyAlignment="1"/>
    <xf numFmtId="164" fontId="1" fillId="2" borderId="0" xfId="0" applyNumberFormat="1" applyFont="1" applyFill="1" applyAlignment="1"/>
    <xf numFmtId="0" fontId="1" fillId="2" borderId="0" xfId="0" applyFont="1" applyFill="1"/>
    <xf numFmtId="0" fontId="1" fillId="2" borderId="2" xfId="0" applyFont="1" applyFill="1" applyBorder="1"/>
    <xf numFmtId="0" fontId="5" fillId="0" borderId="1" xfId="0" applyFont="1" applyBorder="1" applyAlignment="1">
      <alignment horizontal="right"/>
    </xf>
    <xf numFmtId="0" fontId="2" fillId="2" borderId="0" xfId="0" applyFont="1" applyFill="1" applyAlignment="1"/>
    <xf numFmtId="0" fontId="5" fillId="0" borderId="0" xfId="0" applyFont="1" applyAlignment="1"/>
    <xf numFmtId="164" fontId="5" fillId="0" borderId="0" xfId="0" applyNumberFormat="1" applyFont="1" applyAlignment="1"/>
    <xf numFmtId="0" fontId="5" fillId="0" borderId="2" xfId="0" applyFont="1" applyBorder="1" applyAlignment="1"/>
    <xf numFmtId="9" fontId="1" fillId="0" borderId="0" xfId="0" applyNumberFormat="1" applyFont="1" applyAlignment="1">
      <alignment vertical="top"/>
    </xf>
    <xf numFmtId="0" fontId="1" fillId="0" borderId="0" xfId="0" applyFont="1" applyAlignment="1"/>
    <xf numFmtId="164" fontId="3" fillId="5" borderId="0" xfId="0" applyNumberFormat="1" applyFont="1" applyFill="1" applyAlignment="1">
      <alignment vertical="top"/>
    </xf>
    <xf numFmtId="164" fontId="3" fillId="0" borderId="0" xfId="0" applyNumberFormat="1" applyFont="1" applyAlignment="1">
      <alignment vertical="top"/>
    </xf>
    <xf numFmtId="10" fontId="3" fillId="0" borderId="0" xfId="0" applyNumberFormat="1" applyFont="1" applyAlignment="1">
      <alignment vertical="top"/>
    </xf>
    <xf numFmtId="10" fontId="3" fillId="3" borderId="0" xfId="0" applyNumberFormat="1" applyFont="1" applyFill="1" applyAlignment="1">
      <alignment vertical="top"/>
    </xf>
    <xf numFmtId="0" fontId="2" fillId="2" borderId="0" xfId="0" applyFont="1" applyFill="1" applyAlignment="1">
      <alignment horizontal="right"/>
    </xf>
    <xf numFmtId="0" fontId="0" fillId="0" borderId="0" xfId="0" applyFont="1" applyAlignment="1"/>
    <xf numFmtId="0" fontId="2" fillId="0" borderId="0" xfId="0" applyFont="1" applyAlignment="1"/>
    <xf numFmtId="0" fontId="2" fillId="0" borderId="0" xfId="0" quotePrefix="1" applyFont="1" applyAlignment="1">
      <alignment vertical="top"/>
    </xf>
    <xf numFmtId="0" fontId="2" fillId="0" borderId="0" xfId="0" applyFont="1" applyAlignment="1">
      <alignment horizontal="right" vertical="top"/>
    </xf>
    <xf numFmtId="165" fontId="5" fillId="0" borderId="0" xfId="0" applyNumberFormat="1" applyFont="1" applyAlignment="1">
      <alignment horizontal="right"/>
    </xf>
    <xf numFmtId="164" fontId="5" fillId="4" borderId="0" xfId="0" applyNumberFormat="1" applyFont="1" applyFill="1" applyAlignment="1">
      <alignment horizontal="right"/>
    </xf>
    <xf numFmtId="168" fontId="5" fillId="0" borderId="0" xfId="0" applyNumberFormat="1" applyFont="1" applyAlignment="1"/>
    <xf numFmtId="0" fontId="5" fillId="0" borderId="0" xfId="0" applyFont="1" applyAlignment="1"/>
    <xf numFmtId="164" fontId="1" fillId="4" borderId="0" xfId="0" applyNumberFormat="1" applyFont="1" applyFill="1" applyAlignment="1"/>
    <xf numFmtId="164" fontId="1" fillId="3" borderId="0" xfId="0" applyNumberFormat="1" applyFont="1" applyFill="1" applyAlignment="1"/>
    <xf numFmtId="168" fontId="1" fillId="0" borderId="0" xfId="0" applyNumberFormat="1" applyFont="1" applyAlignment="1"/>
    <xf numFmtId="0" fontId="1" fillId="0" borderId="3" xfId="0" applyFont="1" applyBorder="1" applyAlignment="1"/>
    <xf numFmtId="0" fontId="2" fillId="2" borderId="3" xfId="0" applyFont="1" applyFill="1" applyBorder="1" applyAlignment="1"/>
    <xf numFmtId="9" fontId="1" fillId="0" borderId="0" xfId="0" applyNumberFormat="1" applyFont="1" applyAlignment="1"/>
    <xf numFmtId="164" fontId="5" fillId="0" borderId="0" xfId="0" applyNumberFormat="1" applyFont="1" applyAlignment="1">
      <alignment horizontal="right"/>
    </xf>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1002"/>
  <sheetViews>
    <sheetView tabSelected="1" workbookViewId="0">
      <pane ySplit="2" topLeftCell="A193" activePane="bottomLeft" state="frozen"/>
      <selection pane="bottomLeft" activeCell="F226" sqref="F226"/>
    </sheetView>
  </sheetViews>
  <sheetFormatPr defaultColWidth="14.42578125" defaultRowHeight="15.75" customHeight="1" x14ac:dyDescent="0.2"/>
  <cols>
    <col min="2" max="2" width="18.85546875" customWidth="1"/>
    <col min="3" max="3" width="28" customWidth="1"/>
    <col min="4" max="4" width="10.28515625" customWidth="1"/>
    <col min="5" max="5" width="12.42578125" customWidth="1"/>
    <col min="6" max="6" width="20.28515625" customWidth="1"/>
    <col min="8" max="8" width="9" customWidth="1"/>
    <col min="9" max="9" width="9.140625" customWidth="1"/>
    <col min="10" max="10" width="24.140625" customWidth="1"/>
    <col min="12" max="12" width="18.5703125" customWidth="1"/>
    <col min="13" max="14" width="20.42578125" customWidth="1"/>
  </cols>
  <sheetData>
    <row r="1" spans="1:31" ht="15.75" customHeight="1" x14ac:dyDescent="0.2">
      <c r="A1" s="1"/>
      <c r="C1" s="2"/>
      <c r="D1" s="3"/>
      <c r="E1" s="2"/>
      <c r="F1" s="2"/>
      <c r="J1" s="4"/>
      <c r="AE1" s="5"/>
    </row>
    <row r="2" spans="1:31" ht="15.75" customHeight="1" x14ac:dyDescent="0.2">
      <c r="A2" s="7" t="s">
        <v>1</v>
      </c>
      <c r="B2" s="9" t="s">
        <v>6</v>
      </c>
      <c r="C2" s="9" t="s">
        <v>2</v>
      </c>
      <c r="D2" s="10" t="s">
        <v>9</v>
      </c>
      <c r="E2" s="9" t="s">
        <v>10</v>
      </c>
      <c r="F2" s="9" t="s">
        <v>11</v>
      </c>
      <c r="G2" s="9" t="s">
        <v>3</v>
      </c>
      <c r="H2" s="9" t="s">
        <v>12</v>
      </c>
      <c r="I2" s="9" t="s">
        <v>13</v>
      </c>
      <c r="J2" s="12" t="s">
        <v>14</v>
      </c>
      <c r="K2" s="9" t="s">
        <v>15</v>
      </c>
      <c r="L2" s="9" t="s">
        <v>16</v>
      </c>
      <c r="M2" s="2" t="s">
        <v>17</v>
      </c>
      <c r="N2" s="2" t="s">
        <v>18</v>
      </c>
      <c r="AE2" s="5"/>
    </row>
    <row r="3" spans="1:31" ht="15.75" customHeight="1" x14ac:dyDescent="0.2">
      <c r="A3" s="14">
        <v>1</v>
      </c>
      <c r="B3" s="8" t="s">
        <v>19</v>
      </c>
      <c r="C3" s="11" t="s">
        <v>20</v>
      </c>
      <c r="D3" s="15">
        <v>43102</v>
      </c>
      <c r="E3" s="11" t="s">
        <v>21</v>
      </c>
      <c r="F3" s="11" t="s">
        <v>22</v>
      </c>
      <c r="G3" s="11" t="s">
        <v>23</v>
      </c>
      <c r="H3" s="11" t="s">
        <v>24</v>
      </c>
      <c r="I3" s="9" t="s">
        <v>25</v>
      </c>
      <c r="J3" s="16">
        <v>0.05</v>
      </c>
      <c r="K3" s="9" t="s">
        <v>26</v>
      </c>
      <c r="L3" s="9" t="s">
        <v>27</v>
      </c>
      <c r="M3" s="2" t="s">
        <v>28</v>
      </c>
      <c r="AE3" s="5"/>
    </row>
    <row r="4" spans="1:31" ht="15.75" customHeight="1" x14ac:dyDescent="0.2">
      <c r="A4" s="14">
        <v>2</v>
      </c>
      <c r="B4" s="8" t="s">
        <v>19</v>
      </c>
      <c r="C4" s="11" t="s">
        <v>20</v>
      </c>
      <c r="D4" s="15">
        <v>43102</v>
      </c>
      <c r="E4" s="11" t="s">
        <v>21</v>
      </c>
      <c r="F4" s="11" t="s">
        <v>22</v>
      </c>
      <c r="G4" s="11" t="s">
        <v>23</v>
      </c>
      <c r="H4" s="11" t="s">
        <v>30</v>
      </c>
      <c r="I4" s="9" t="s">
        <v>31</v>
      </c>
      <c r="J4" s="16">
        <v>0.75</v>
      </c>
      <c r="K4" s="9" t="s">
        <v>26</v>
      </c>
      <c r="L4" s="9" t="s">
        <v>27</v>
      </c>
      <c r="M4" s="2" t="s">
        <v>28</v>
      </c>
      <c r="AE4" s="5"/>
    </row>
    <row r="5" spans="1:31" ht="15.75" customHeight="1" x14ac:dyDescent="0.2">
      <c r="A5" s="2">
        <v>115</v>
      </c>
      <c r="B5" s="2" t="s">
        <v>0</v>
      </c>
      <c r="C5" s="2" t="s">
        <v>32</v>
      </c>
      <c r="D5" s="3" t="s">
        <v>33</v>
      </c>
      <c r="E5" s="9" t="s">
        <v>34</v>
      </c>
      <c r="F5" s="17" t="s">
        <v>35</v>
      </c>
      <c r="G5" s="2" t="s">
        <v>36</v>
      </c>
      <c r="H5" s="2" t="s">
        <v>37</v>
      </c>
      <c r="I5" s="6">
        <v>55000</v>
      </c>
      <c r="J5" s="12">
        <f t="shared" ref="J5:J6" si="0">I5*0.94</f>
        <v>51700</v>
      </c>
      <c r="K5" s="2" t="s">
        <v>38</v>
      </c>
      <c r="L5" s="2" t="s">
        <v>39</v>
      </c>
      <c r="M5" s="2" t="s">
        <v>40</v>
      </c>
      <c r="AE5" s="5"/>
    </row>
    <row r="6" spans="1:31" ht="15.75" customHeight="1" x14ac:dyDescent="0.2">
      <c r="A6" s="19">
        <v>116</v>
      </c>
      <c r="B6" s="8" t="s">
        <v>41</v>
      </c>
      <c r="C6" s="2" t="s">
        <v>32</v>
      </c>
      <c r="D6" s="3" t="s">
        <v>33</v>
      </c>
      <c r="E6" s="9" t="s">
        <v>34</v>
      </c>
      <c r="F6" s="17" t="s">
        <v>35</v>
      </c>
      <c r="G6" s="2" t="s">
        <v>36</v>
      </c>
      <c r="H6" s="2" t="s">
        <v>42</v>
      </c>
      <c r="I6" s="6">
        <f>9000+2500</f>
        <v>11500</v>
      </c>
      <c r="J6" s="12">
        <f t="shared" si="0"/>
        <v>10810</v>
      </c>
      <c r="K6" s="2" t="s">
        <v>43</v>
      </c>
      <c r="L6" s="2" t="s">
        <v>39</v>
      </c>
      <c r="M6" s="2" t="s">
        <v>44</v>
      </c>
      <c r="N6" s="2" t="s">
        <v>45</v>
      </c>
      <c r="AE6" s="5"/>
    </row>
    <row r="7" spans="1:31" ht="15.75" customHeight="1" x14ac:dyDescent="0.2">
      <c r="A7" s="19">
        <v>127</v>
      </c>
      <c r="B7" s="2" t="s">
        <v>0</v>
      </c>
      <c r="C7" s="2" t="s">
        <v>46</v>
      </c>
      <c r="D7" s="21" t="s">
        <v>47</v>
      </c>
      <c r="E7" s="2" t="s">
        <v>21</v>
      </c>
      <c r="F7" s="2" t="s">
        <v>48</v>
      </c>
      <c r="G7" s="2" t="s">
        <v>23</v>
      </c>
      <c r="H7" s="2" t="s">
        <v>49</v>
      </c>
      <c r="I7" s="6">
        <v>345973</v>
      </c>
      <c r="J7" s="18">
        <f>I7</f>
        <v>345973</v>
      </c>
      <c r="K7" s="2" t="s">
        <v>51</v>
      </c>
      <c r="L7" s="2" t="s">
        <v>39</v>
      </c>
      <c r="M7" s="2" t="s">
        <v>52</v>
      </c>
      <c r="AE7" s="5"/>
    </row>
    <row r="8" spans="1:31" ht="15.75" customHeight="1" x14ac:dyDescent="0.2">
      <c r="A8" s="14">
        <v>5</v>
      </c>
      <c r="B8" s="8" t="s">
        <v>19</v>
      </c>
      <c r="C8" s="11" t="s">
        <v>46</v>
      </c>
      <c r="D8" s="21" t="s">
        <v>47</v>
      </c>
      <c r="E8" s="11" t="s">
        <v>21</v>
      </c>
      <c r="F8" s="11" t="s">
        <v>48</v>
      </c>
      <c r="G8" s="11" t="s">
        <v>23</v>
      </c>
      <c r="H8" s="11" t="s">
        <v>53</v>
      </c>
      <c r="I8" s="8" t="s">
        <v>54</v>
      </c>
      <c r="J8" s="24">
        <v>0.03</v>
      </c>
      <c r="K8" s="9" t="s">
        <v>26</v>
      </c>
      <c r="L8" s="8" t="s">
        <v>55</v>
      </c>
      <c r="M8" s="2" t="s">
        <v>28</v>
      </c>
      <c r="AE8" s="5"/>
    </row>
    <row r="9" spans="1:31" ht="15.75" customHeight="1" x14ac:dyDescent="0.2">
      <c r="A9" s="14">
        <v>88</v>
      </c>
      <c r="B9" s="8" t="s">
        <v>19</v>
      </c>
      <c r="C9" s="8" t="s">
        <v>46</v>
      </c>
      <c r="D9" s="21" t="s">
        <v>47</v>
      </c>
      <c r="E9" s="11" t="s">
        <v>21</v>
      </c>
      <c r="F9" s="11" t="s">
        <v>48</v>
      </c>
      <c r="G9" s="11" t="s">
        <v>23</v>
      </c>
      <c r="H9" s="11" t="s">
        <v>30</v>
      </c>
      <c r="I9" s="9" t="s">
        <v>57</v>
      </c>
      <c r="J9" s="16">
        <v>0.35</v>
      </c>
      <c r="K9" s="9" t="s">
        <v>26</v>
      </c>
      <c r="L9" s="9" t="s">
        <v>55</v>
      </c>
      <c r="M9" s="2" t="s">
        <v>28</v>
      </c>
      <c r="AE9" s="5"/>
    </row>
    <row r="10" spans="1:31" ht="15.75" customHeight="1" x14ac:dyDescent="0.2">
      <c r="A10" s="7">
        <v>113</v>
      </c>
      <c r="B10" s="2" t="s">
        <v>0</v>
      </c>
      <c r="C10" s="9" t="s">
        <v>58</v>
      </c>
      <c r="D10" s="10" t="s">
        <v>59</v>
      </c>
      <c r="E10" s="9" t="s">
        <v>34</v>
      </c>
      <c r="F10" s="17" t="s">
        <v>60</v>
      </c>
      <c r="G10" s="2" t="s">
        <v>36</v>
      </c>
      <c r="H10" s="9" t="s">
        <v>37</v>
      </c>
      <c r="I10" s="13">
        <v>30000</v>
      </c>
      <c r="J10" s="12">
        <f>I10*0.94</f>
        <v>28200</v>
      </c>
      <c r="K10" s="9" t="s">
        <v>68</v>
      </c>
      <c r="L10" s="9" t="s">
        <v>67</v>
      </c>
      <c r="M10" s="2" t="s">
        <v>69</v>
      </c>
      <c r="AE10" s="5"/>
    </row>
    <row r="11" spans="1:31" ht="15.75" customHeight="1" x14ac:dyDescent="0.2">
      <c r="A11" s="7">
        <v>114</v>
      </c>
      <c r="B11" s="2" t="s">
        <v>29</v>
      </c>
      <c r="C11" s="9" t="s">
        <v>58</v>
      </c>
      <c r="D11" s="10" t="s">
        <v>59</v>
      </c>
      <c r="E11" s="9" t="s">
        <v>34</v>
      </c>
      <c r="F11" s="17" t="s">
        <v>60</v>
      </c>
      <c r="G11" s="2" t="s">
        <v>36</v>
      </c>
      <c r="H11" s="9" t="s">
        <v>37</v>
      </c>
      <c r="I11" s="13" t="s">
        <v>70</v>
      </c>
      <c r="J11" s="12">
        <f>5000*12</f>
        <v>60000</v>
      </c>
      <c r="K11" s="9" t="s">
        <v>71</v>
      </c>
      <c r="L11" s="9" t="s">
        <v>72</v>
      </c>
      <c r="M11" s="2" t="s">
        <v>73</v>
      </c>
      <c r="AE11" s="5"/>
    </row>
    <row r="12" spans="1:31" ht="15.75" customHeight="1" x14ac:dyDescent="0.2">
      <c r="A12" s="19">
        <v>128</v>
      </c>
      <c r="B12" s="2" t="s">
        <v>0</v>
      </c>
      <c r="C12" s="2" t="s">
        <v>74</v>
      </c>
      <c r="D12" s="3">
        <v>128</v>
      </c>
      <c r="E12" s="2" t="s">
        <v>21</v>
      </c>
      <c r="F12" s="2" t="s">
        <v>75</v>
      </c>
      <c r="G12" s="2" t="s">
        <v>23</v>
      </c>
      <c r="H12" s="2" t="s">
        <v>49</v>
      </c>
      <c r="I12" s="6">
        <v>198947</v>
      </c>
      <c r="J12" s="18">
        <f>I12</f>
        <v>198947</v>
      </c>
      <c r="K12" s="2" t="s">
        <v>76</v>
      </c>
      <c r="L12" s="2" t="s">
        <v>39</v>
      </c>
      <c r="M12" s="2" t="s">
        <v>52</v>
      </c>
      <c r="AE12" s="5"/>
    </row>
    <row r="13" spans="1:31" ht="15.75" customHeight="1" x14ac:dyDescent="0.2">
      <c r="A13" s="14">
        <v>6</v>
      </c>
      <c r="B13" s="8" t="s">
        <v>19</v>
      </c>
      <c r="C13" s="11" t="s">
        <v>74</v>
      </c>
      <c r="D13" s="25">
        <v>43258</v>
      </c>
      <c r="E13" s="11" t="s">
        <v>21</v>
      </c>
      <c r="F13" s="11" t="s">
        <v>75</v>
      </c>
      <c r="G13" s="11" t="s">
        <v>23</v>
      </c>
      <c r="H13" s="11" t="s">
        <v>30</v>
      </c>
      <c r="I13" s="9" t="s">
        <v>57</v>
      </c>
      <c r="J13" s="16">
        <v>0.35</v>
      </c>
      <c r="K13" s="9" t="s">
        <v>26</v>
      </c>
      <c r="L13" s="9" t="s">
        <v>55</v>
      </c>
      <c r="M13" s="2" t="s">
        <v>28</v>
      </c>
      <c r="AE13" s="5"/>
    </row>
    <row r="14" spans="1:31" ht="15.75" customHeight="1" x14ac:dyDescent="0.2">
      <c r="A14" s="14">
        <v>7</v>
      </c>
      <c r="B14" s="8" t="s">
        <v>19</v>
      </c>
      <c r="C14" s="11" t="s">
        <v>74</v>
      </c>
      <c r="D14" s="25">
        <v>43258</v>
      </c>
      <c r="E14" s="11" t="s">
        <v>21</v>
      </c>
      <c r="F14" s="11" t="s">
        <v>75</v>
      </c>
      <c r="G14" s="11" t="s">
        <v>23</v>
      </c>
      <c r="H14" s="11" t="s">
        <v>77</v>
      </c>
      <c r="I14" s="8" t="s">
        <v>54</v>
      </c>
      <c r="J14" s="24">
        <v>0.03</v>
      </c>
      <c r="K14" s="9" t="s">
        <v>26</v>
      </c>
      <c r="L14" s="8" t="s">
        <v>55</v>
      </c>
      <c r="M14" s="2" t="s">
        <v>28</v>
      </c>
      <c r="AE14" s="5"/>
    </row>
    <row r="15" spans="1:31" ht="15.75" customHeight="1" x14ac:dyDescent="0.2">
      <c r="A15" s="19">
        <v>126</v>
      </c>
      <c r="B15" s="2" t="s">
        <v>0</v>
      </c>
      <c r="C15" s="2" t="s">
        <v>78</v>
      </c>
      <c r="D15" s="3" t="s">
        <v>79</v>
      </c>
      <c r="E15" s="2" t="s">
        <v>21</v>
      </c>
      <c r="F15" s="2" t="s">
        <v>80</v>
      </c>
      <c r="G15" s="2" t="s">
        <v>23</v>
      </c>
      <c r="H15" s="2" t="s">
        <v>49</v>
      </c>
      <c r="I15" s="6">
        <v>261685</v>
      </c>
      <c r="J15" s="18">
        <f>I15</f>
        <v>261685</v>
      </c>
      <c r="K15" s="26" t="s">
        <v>81</v>
      </c>
      <c r="L15" s="2" t="s">
        <v>39</v>
      </c>
      <c r="M15" s="2" t="s">
        <v>52</v>
      </c>
      <c r="AE15" s="5"/>
    </row>
    <row r="16" spans="1:31" ht="15.75" customHeight="1" x14ac:dyDescent="0.2">
      <c r="A16" s="14">
        <v>89</v>
      </c>
      <c r="B16" s="8" t="s">
        <v>19</v>
      </c>
      <c r="C16" s="8" t="s">
        <v>78</v>
      </c>
      <c r="D16" s="3" t="s">
        <v>79</v>
      </c>
      <c r="E16" s="11" t="s">
        <v>21</v>
      </c>
      <c r="F16" s="11" t="s">
        <v>80</v>
      </c>
      <c r="G16" s="11" t="s">
        <v>23</v>
      </c>
      <c r="H16" s="11" t="s">
        <v>30</v>
      </c>
      <c r="I16" s="9" t="s">
        <v>57</v>
      </c>
      <c r="J16" s="16">
        <v>0.35</v>
      </c>
      <c r="K16" s="9" t="s">
        <v>26</v>
      </c>
      <c r="L16" s="9" t="s">
        <v>55</v>
      </c>
      <c r="M16" s="2" t="s">
        <v>28</v>
      </c>
      <c r="AE16" s="5"/>
    </row>
    <row r="17" spans="1:31" ht="15.75" customHeight="1" x14ac:dyDescent="0.2">
      <c r="A17" s="14">
        <v>95</v>
      </c>
      <c r="B17" s="8" t="s">
        <v>19</v>
      </c>
      <c r="C17" s="8" t="s">
        <v>78</v>
      </c>
      <c r="D17" s="3" t="s">
        <v>79</v>
      </c>
      <c r="E17" s="11" t="s">
        <v>21</v>
      </c>
      <c r="F17" s="11" t="s">
        <v>80</v>
      </c>
      <c r="G17" s="11" t="s">
        <v>23</v>
      </c>
      <c r="H17" s="11" t="s">
        <v>77</v>
      </c>
      <c r="I17" s="8" t="s">
        <v>82</v>
      </c>
      <c r="J17" s="24">
        <v>0.03</v>
      </c>
      <c r="K17" s="9" t="s">
        <v>26</v>
      </c>
      <c r="L17" s="8" t="s">
        <v>55</v>
      </c>
      <c r="M17" s="2" t="s">
        <v>28</v>
      </c>
      <c r="AE17" s="5"/>
    </row>
    <row r="18" spans="1:31" ht="15.75" customHeight="1" x14ac:dyDescent="0.2">
      <c r="A18" s="19">
        <v>125</v>
      </c>
      <c r="B18" s="2" t="s">
        <v>0</v>
      </c>
      <c r="C18" s="2" t="s">
        <v>83</v>
      </c>
      <c r="D18" s="21" t="s">
        <v>84</v>
      </c>
      <c r="E18" s="2" t="s">
        <v>21</v>
      </c>
      <c r="F18" s="2" t="s">
        <v>85</v>
      </c>
      <c r="G18" s="2" t="s">
        <v>23</v>
      </c>
      <c r="H18" s="2" t="s">
        <v>49</v>
      </c>
      <c r="I18" s="6">
        <v>95752</v>
      </c>
      <c r="J18" s="18">
        <f>I18</f>
        <v>95752</v>
      </c>
      <c r="K18" s="2" t="s">
        <v>86</v>
      </c>
      <c r="L18" s="2" t="s">
        <v>39</v>
      </c>
      <c r="M18" s="2" t="s">
        <v>52</v>
      </c>
      <c r="AE18" s="5"/>
    </row>
    <row r="19" spans="1:31" ht="15.75" customHeight="1" x14ac:dyDescent="0.2">
      <c r="A19" s="14">
        <v>90</v>
      </c>
      <c r="B19" s="8" t="s">
        <v>19</v>
      </c>
      <c r="C19" s="8" t="s">
        <v>83</v>
      </c>
      <c r="D19" s="21" t="s">
        <v>84</v>
      </c>
      <c r="E19" s="11" t="s">
        <v>21</v>
      </c>
      <c r="F19" s="11" t="s">
        <v>85</v>
      </c>
      <c r="G19" s="11" t="s">
        <v>23</v>
      </c>
      <c r="H19" s="11" t="s">
        <v>30</v>
      </c>
      <c r="I19" s="9" t="s">
        <v>57</v>
      </c>
      <c r="J19" s="16">
        <v>0.35</v>
      </c>
      <c r="K19" s="9" t="s">
        <v>26</v>
      </c>
      <c r="L19" s="9" t="s">
        <v>55</v>
      </c>
      <c r="M19" s="2" t="s">
        <v>28</v>
      </c>
      <c r="AE19" s="5"/>
    </row>
    <row r="20" spans="1:31" ht="15.75" customHeight="1" x14ac:dyDescent="0.2">
      <c r="A20" s="14">
        <v>94</v>
      </c>
      <c r="B20" s="8" t="s">
        <v>19</v>
      </c>
      <c r="C20" s="11" t="s">
        <v>83</v>
      </c>
      <c r="D20" s="21" t="s">
        <v>84</v>
      </c>
      <c r="E20" s="11" t="s">
        <v>21</v>
      </c>
      <c r="F20" s="11" t="s">
        <v>85</v>
      </c>
      <c r="G20" s="11" t="s">
        <v>23</v>
      </c>
      <c r="H20" s="11" t="s">
        <v>77</v>
      </c>
      <c r="I20" s="8" t="s">
        <v>87</v>
      </c>
      <c r="J20" s="24">
        <v>0.03</v>
      </c>
      <c r="K20" s="9" t="s">
        <v>26</v>
      </c>
      <c r="L20" s="8" t="s">
        <v>55</v>
      </c>
      <c r="M20" s="2" t="s">
        <v>28</v>
      </c>
      <c r="AE20" s="5"/>
    </row>
    <row r="21" spans="1:31" ht="15.75" customHeight="1" x14ac:dyDescent="0.2">
      <c r="A21" s="19">
        <v>123</v>
      </c>
      <c r="B21" s="2" t="s">
        <v>0</v>
      </c>
      <c r="C21" s="2" t="s">
        <v>88</v>
      </c>
      <c r="D21" s="21" t="s">
        <v>89</v>
      </c>
      <c r="E21" s="2" t="s">
        <v>21</v>
      </c>
      <c r="F21" s="2" t="s">
        <v>90</v>
      </c>
      <c r="G21" s="2" t="s">
        <v>23</v>
      </c>
      <c r="H21" s="2" t="s">
        <v>49</v>
      </c>
      <c r="I21" s="6">
        <v>272671</v>
      </c>
      <c r="J21" s="18">
        <f>I21</f>
        <v>272671</v>
      </c>
      <c r="K21" s="2" t="s">
        <v>76</v>
      </c>
      <c r="L21" s="2" t="s">
        <v>39</v>
      </c>
      <c r="M21" s="2" t="s">
        <v>52</v>
      </c>
      <c r="AE21" s="5"/>
    </row>
    <row r="22" spans="1:31" ht="15.75" customHeight="1" x14ac:dyDescent="0.2">
      <c r="A22" s="14">
        <v>8</v>
      </c>
      <c r="B22" s="8" t="s">
        <v>19</v>
      </c>
      <c r="C22" s="11" t="s">
        <v>88</v>
      </c>
      <c r="D22" s="21" t="s">
        <v>89</v>
      </c>
      <c r="E22" s="11" t="s">
        <v>21</v>
      </c>
      <c r="F22" s="11" t="s">
        <v>90</v>
      </c>
      <c r="G22" s="11" t="s">
        <v>23</v>
      </c>
      <c r="H22" s="11" t="s">
        <v>30</v>
      </c>
      <c r="I22" s="9" t="s">
        <v>91</v>
      </c>
      <c r="J22" s="16">
        <v>0.85</v>
      </c>
      <c r="K22" s="9" t="s">
        <v>26</v>
      </c>
      <c r="L22" s="9" t="s">
        <v>55</v>
      </c>
      <c r="M22" s="2" t="s">
        <v>28</v>
      </c>
      <c r="AE22" s="5"/>
    </row>
    <row r="23" spans="1:31" ht="15.75" customHeight="1" x14ac:dyDescent="0.2">
      <c r="A23" s="14">
        <v>93</v>
      </c>
      <c r="B23" s="8" t="s">
        <v>19</v>
      </c>
      <c r="C23" s="8" t="s">
        <v>88</v>
      </c>
      <c r="D23" s="21" t="s">
        <v>89</v>
      </c>
      <c r="E23" s="11" t="s">
        <v>21</v>
      </c>
      <c r="F23" s="11" t="s">
        <v>90</v>
      </c>
      <c r="G23" s="11" t="s">
        <v>23</v>
      </c>
      <c r="H23" s="11" t="s">
        <v>77</v>
      </c>
      <c r="I23" s="8" t="s">
        <v>92</v>
      </c>
      <c r="J23" s="24">
        <v>0.03</v>
      </c>
      <c r="K23" s="9" t="s">
        <v>26</v>
      </c>
      <c r="L23" s="8" t="s">
        <v>55</v>
      </c>
      <c r="M23" s="2" t="s">
        <v>28</v>
      </c>
      <c r="AE23" s="5"/>
    </row>
    <row r="24" spans="1:31" ht="15.75" customHeight="1" x14ac:dyDescent="0.2">
      <c r="A24" s="19">
        <v>131</v>
      </c>
      <c r="B24" s="2" t="s">
        <v>0</v>
      </c>
      <c r="C24" s="2" t="s">
        <v>93</v>
      </c>
      <c r="D24" s="21" t="s">
        <v>94</v>
      </c>
      <c r="E24" s="2" t="s">
        <v>21</v>
      </c>
      <c r="F24" s="2" t="s">
        <v>95</v>
      </c>
      <c r="G24" s="2" t="s">
        <v>23</v>
      </c>
      <c r="H24" s="2" t="s">
        <v>49</v>
      </c>
      <c r="I24" s="6">
        <v>21271</v>
      </c>
      <c r="J24" s="18">
        <f>I24</f>
        <v>21271</v>
      </c>
      <c r="K24" s="2" t="s">
        <v>96</v>
      </c>
      <c r="L24" s="2" t="s">
        <v>39</v>
      </c>
      <c r="M24" s="2" t="s">
        <v>52</v>
      </c>
      <c r="AE24" s="5"/>
    </row>
    <row r="25" spans="1:31" ht="15.75" customHeight="1" x14ac:dyDescent="0.2">
      <c r="A25" s="14">
        <v>129</v>
      </c>
      <c r="B25" s="8" t="s">
        <v>19</v>
      </c>
      <c r="C25" s="11" t="s">
        <v>93</v>
      </c>
      <c r="D25" s="21" t="s">
        <v>94</v>
      </c>
      <c r="E25" s="11" t="s">
        <v>21</v>
      </c>
      <c r="F25" s="11" t="s">
        <v>95</v>
      </c>
      <c r="G25" s="11" t="s">
        <v>23</v>
      </c>
      <c r="H25" s="11" t="s">
        <v>30</v>
      </c>
      <c r="I25" s="9" t="s">
        <v>97</v>
      </c>
      <c r="J25" s="16">
        <v>0.5</v>
      </c>
      <c r="K25" s="9" t="s">
        <v>26</v>
      </c>
      <c r="L25" s="9" t="s">
        <v>55</v>
      </c>
      <c r="M25" s="2" t="s">
        <v>98</v>
      </c>
      <c r="AE25" s="5"/>
    </row>
    <row r="26" spans="1:31" ht="15.75" customHeight="1" x14ac:dyDescent="0.2">
      <c r="A26" s="14">
        <v>130</v>
      </c>
      <c r="B26" s="8" t="s">
        <v>19</v>
      </c>
      <c r="C26" s="11" t="s">
        <v>93</v>
      </c>
      <c r="D26" s="21" t="s">
        <v>94</v>
      </c>
      <c r="E26" s="11" t="s">
        <v>21</v>
      </c>
      <c r="F26" s="11" t="s">
        <v>95</v>
      </c>
      <c r="G26" s="11" t="s">
        <v>23</v>
      </c>
      <c r="H26" s="11" t="s">
        <v>77</v>
      </c>
      <c r="I26" s="8" t="s">
        <v>99</v>
      </c>
      <c r="J26" s="24">
        <v>0.04</v>
      </c>
      <c r="K26" s="9" t="s">
        <v>26</v>
      </c>
      <c r="L26" s="8" t="s">
        <v>55</v>
      </c>
      <c r="M26" s="2" t="s">
        <v>98</v>
      </c>
      <c r="AE26" s="5"/>
    </row>
    <row r="27" spans="1:31" ht="15.75" customHeight="1" x14ac:dyDescent="0.2">
      <c r="A27" s="19">
        <v>121</v>
      </c>
      <c r="B27" s="2" t="s">
        <v>0</v>
      </c>
      <c r="C27" s="2" t="s">
        <v>100</v>
      </c>
      <c r="D27" s="21" t="s">
        <v>101</v>
      </c>
      <c r="E27" s="2" t="s">
        <v>21</v>
      </c>
      <c r="F27" s="2" t="s">
        <v>102</v>
      </c>
      <c r="G27" s="2" t="s">
        <v>23</v>
      </c>
      <c r="H27" s="2" t="s">
        <v>49</v>
      </c>
      <c r="I27" s="6">
        <v>140863</v>
      </c>
      <c r="J27" s="18">
        <f>I27</f>
        <v>140863</v>
      </c>
      <c r="K27" s="2" t="s">
        <v>96</v>
      </c>
      <c r="L27" s="2" t="s">
        <v>39</v>
      </c>
      <c r="M27" s="2" t="s">
        <v>52</v>
      </c>
      <c r="AE27" s="5"/>
    </row>
    <row r="28" spans="1:31" ht="15.75" customHeight="1" x14ac:dyDescent="0.2">
      <c r="A28" s="14">
        <v>119</v>
      </c>
      <c r="B28" s="8" t="s">
        <v>19</v>
      </c>
      <c r="C28" s="11" t="s">
        <v>100</v>
      </c>
      <c r="D28" s="21" t="s">
        <v>101</v>
      </c>
      <c r="E28" s="11" t="s">
        <v>21</v>
      </c>
      <c r="F28" s="11" t="s">
        <v>102</v>
      </c>
      <c r="G28" s="11" t="s">
        <v>23</v>
      </c>
      <c r="H28" s="11" t="s">
        <v>30</v>
      </c>
      <c r="I28" s="9" t="s">
        <v>97</v>
      </c>
      <c r="J28" s="16">
        <v>0.5</v>
      </c>
      <c r="K28" s="9" t="s">
        <v>26</v>
      </c>
      <c r="L28" s="9" t="s">
        <v>55</v>
      </c>
      <c r="M28" s="2" t="s">
        <v>28</v>
      </c>
      <c r="AE28" s="5"/>
    </row>
    <row r="29" spans="1:31" ht="15.75" customHeight="1" x14ac:dyDescent="0.2">
      <c r="A29" s="14">
        <v>120</v>
      </c>
      <c r="B29" s="8" t="s">
        <v>19</v>
      </c>
      <c r="C29" s="11" t="s">
        <v>100</v>
      </c>
      <c r="D29" s="21" t="s">
        <v>101</v>
      </c>
      <c r="E29" s="11" t="s">
        <v>21</v>
      </c>
      <c r="F29" s="11" t="s">
        <v>102</v>
      </c>
      <c r="G29" s="11" t="s">
        <v>23</v>
      </c>
      <c r="H29" s="11" t="s">
        <v>77</v>
      </c>
      <c r="I29" s="8" t="s">
        <v>99</v>
      </c>
      <c r="J29" s="24">
        <v>0.04</v>
      </c>
      <c r="K29" s="9" t="s">
        <v>26</v>
      </c>
      <c r="L29" s="8" t="s">
        <v>55</v>
      </c>
      <c r="M29" s="2" t="s">
        <v>28</v>
      </c>
      <c r="AE29" s="5"/>
    </row>
    <row r="30" spans="1:31" ht="15.75" customHeight="1" x14ac:dyDescent="0.2">
      <c r="A30" s="19">
        <v>121</v>
      </c>
      <c r="B30" s="2" t="s">
        <v>0</v>
      </c>
      <c r="C30" s="2" t="s">
        <v>103</v>
      </c>
      <c r="D30" s="3" t="s">
        <v>104</v>
      </c>
      <c r="E30" s="2" t="s">
        <v>21</v>
      </c>
      <c r="F30" s="2" t="s">
        <v>105</v>
      </c>
      <c r="G30" s="2" t="s">
        <v>23</v>
      </c>
      <c r="H30" s="2" t="s">
        <v>49</v>
      </c>
      <c r="I30" s="6">
        <v>338702</v>
      </c>
      <c r="J30" s="18">
        <f>I30</f>
        <v>338702</v>
      </c>
      <c r="K30" s="2" t="s">
        <v>51</v>
      </c>
      <c r="L30" s="2" t="s">
        <v>39</v>
      </c>
      <c r="M30" s="2" t="s">
        <v>52</v>
      </c>
      <c r="AE30" s="5"/>
    </row>
    <row r="31" spans="1:31" ht="15.75" customHeight="1" x14ac:dyDescent="0.2">
      <c r="A31" s="14">
        <v>117</v>
      </c>
      <c r="B31" s="8" t="s">
        <v>19</v>
      </c>
      <c r="C31" s="11" t="s">
        <v>103</v>
      </c>
      <c r="D31" s="3" t="s">
        <v>104</v>
      </c>
      <c r="E31" s="11" t="s">
        <v>21</v>
      </c>
      <c r="F31" s="11" t="s">
        <v>105</v>
      </c>
      <c r="G31" s="11" t="s">
        <v>23</v>
      </c>
      <c r="H31" s="11" t="s">
        <v>30</v>
      </c>
      <c r="I31" s="9" t="s">
        <v>57</v>
      </c>
      <c r="J31" s="16">
        <v>0.35</v>
      </c>
      <c r="K31" s="9" t="s">
        <v>26</v>
      </c>
      <c r="L31" s="9" t="s">
        <v>55</v>
      </c>
      <c r="M31" s="2" t="s">
        <v>28</v>
      </c>
      <c r="AE31" s="5"/>
    </row>
    <row r="32" spans="1:31" ht="15.75" customHeight="1" x14ac:dyDescent="0.2">
      <c r="A32" s="14">
        <v>118</v>
      </c>
      <c r="B32" s="8" t="s">
        <v>19</v>
      </c>
      <c r="C32" s="11" t="s">
        <v>103</v>
      </c>
      <c r="D32" s="3" t="s">
        <v>104</v>
      </c>
      <c r="E32" s="11" t="s">
        <v>21</v>
      </c>
      <c r="F32" s="11" t="s">
        <v>105</v>
      </c>
      <c r="G32" s="11" t="s">
        <v>23</v>
      </c>
      <c r="H32" s="11" t="s">
        <v>77</v>
      </c>
      <c r="I32" s="8" t="s">
        <v>54</v>
      </c>
      <c r="J32" s="24">
        <v>0.03</v>
      </c>
      <c r="K32" s="9" t="s">
        <v>26</v>
      </c>
      <c r="L32" s="8" t="s">
        <v>55</v>
      </c>
      <c r="M32" s="2" t="s">
        <v>28</v>
      </c>
      <c r="AE32" s="5"/>
    </row>
    <row r="33" spans="1:31" ht="15.75" customHeight="1" x14ac:dyDescent="0.2">
      <c r="A33" s="19">
        <v>161</v>
      </c>
      <c r="B33" s="9" t="s">
        <v>106</v>
      </c>
      <c r="C33" s="2" t="s">
        <v>107</v>
      </c>
      <c r="D33" s="3" t="s">
        <v>108</v>
      </c>
      <c r="E33" s="2" t="s">
        <v>109</v>
      </c>
      <c r="F33" s="2" t="s">
        <v>110</v>
      </c>
      <c r="G33" s="9" t="s">
        <v>111</v>
      </c>
      <c r="H33" s="2" t="s">
        <v>112</v>
      </c>
      <c r="I33" s="2" t="s">
        <v>113</v>
      </c>
      <c r="J33" s="27">
        <v>0.29197070000000003</v>
      </c>
      <c r="K33" s="2">
        <v>2008</v>
      </c>
      <c r="L33" s="2" t="s">
        <v>114</v>
      </c>
      <c r="M33" s="2" t="s">
        <v>115</v>
      </c>
      <c r="N33" s="2" t="s">
        <v>116</v>
      </c>
      <c r="AE33" s="5"/>
    </row>
    <row r="34" spans="1:31" ht="15.75" customHeight="1" x14ac:dyDescent="0.2">
      <c r="A34" s="19">
        <v>134</v>
      </c>
      <c r="B34" s="2" t="s">
        <v>0</v>
      </c>
      <c r="C34" s="11" t="s">
        <v>117</v>
      </c>
      <c r="D34" s="21" t="s">
        <v>118</v>
      </c>
      <c r="E34" s="2" t="s">
        <v>21</v>
      </c>
      <c r="F34" s="11" t="s">
        <v>119</v>
      </c>
      <c r="G34" s="2" t="s">
        <v>23</v>
      </c>
      <c r="H34" s="2" t="s">
        <v>49</v>
      </c>
      <c r="I34" s="6">
        <v>75729</v>
      </c>
      <c r="J34" s="18">
        <f>I34</f>
        <v>75729</v>
      </c>
      <c r="K34" s="2" t="s">
        <v>120</v>
      </c>
      <c r="L34" s="2" t="s">
        <v>39</v>
      </c>
      <c r="M34" s="2" t="s">
        <v>52</v>
      </c>
      <c r="AE34" s="5"/>
    </row>
    <row r="35" spans="1:31" ht="15.75" customHeight="1" x14ac:dyDescent="0.2">
      <c r="A35" s="14">
        <v>132</v>
      </c>
      <c r="B35" s="8" t="s">
        <v>19</v>
      </c>
      <c r="C35" s="11" t="s">
        <v>117</v>
      </c>
      <c r="D35" s="21" t="s">
        <v>118</v>
      </c>
      <c r="E35" s="11" t="s">
        <v>21</v>
      </c>
      <c r="F35" s="11" t="s">
        <v>119</v>
      </c>
      <c r="G35" s="11" t="s">
        <v>23</v>
      </c>
      <c r="H35" s="11" t="s">
        <v>30</v>
      </c>
      <c r="I35" s="9" t="s">
        <v>121</v>
      </c>
      <c r="J35" s="16">
        <v>0.5</v>
      </c>
      <c r="K35" s="9" t="s">
        <v>26</v>
      </c>
      <c r="L35" s="28">
        <v>44104</v>
      </c>
      <c r="M35" s="2" t="s">
        <v>122</v>
      </c>
      <c r="AE35" s="5"/>
    </row>
    <row r="36" spans="1:31" ht="15.75" customHeight="1" x14ac:dyDescent="0.2">
      <c r="A36" s="14">
        <v>133</v>
      </c>
      <c r="B36" s="8" t="s">
        <v>19</v>
      </c>
      <c r="C36" s="11" t="s">
        <v>117</v>
      </c>
      <c r="D36" s="21" t="s">
        <v>118</v>
      </c>
      <c r="E36" s="11" t="s">
        <v>21</v>
      </c>
      <c r="F36" s="11" t="s">
        <v>119</v>
      </c>
      <c r="G36" s="11" t="s">
        <v>23</v>
      </c>
      <c r="H36" s="11" t="s">
        <v>77</v>
      </c>
      <c r="I36" s="8" t="s">
        <v>123</v>
      </c>
      <c r="J36" s="24">
        <v>0.04</v>
      </c>
      <c r="K36" s="9" t="s">
        <v>26</v>
      </c>
      <c r="L36" s="28">
        <v>44104</v>
      </c>
      <c r="M36" s="2" t="s">
        <v>122</v>
      </c>
      <c r="AE36" s="5"/>
    </row>
    <row r="37" spans="1:31" ht="15.75" customHeight="1" x14ac:dyDescent="0.2">
      <c r="A37" s="19">
        <v>160</v>
      </c>
      <c r="B37" s="9" t="s">
        <v>106</v>
      </c>
      <c r="C37" s="2" t="s">
        <v>107</v>
      </c>
      <c r="D37" s="3" t="s">
        <v>108</v>
      </c>
      <c r="E37" s="2" t="s">
        <v>109</v>
      </c>
      <c r="F37" s="2" t="s">
        <v>125</v>
      </c>
      <c r="G37" s="9" t="s">
        <v>111</v>
      </c>
      <c r="H37" s="2" t="s">
        <v>112</v>
      </c>
      <c r="I37" s="2" t="s">
        <v>126</v>
      </c>
      <c r="J37" s="27">
        <v>0.3368893</v>
      </c>
      <c r="K37" s="2">
        <v>2008</v>
      </c>
      <c r="L37" s="2" t="s">
        <v>114</v>
      </c>
      <c r="M37" s="2" t="s">
        <v>115</v>
      </c>
      <c r="N37" s="2" t="s">
        <v>116</v>
      </c>
      <c r="AE37" s="5"/>
    </row>
    <row r="38" spans="1:31" ht="15.75" customHeight="1" x14ac:dyDescent="0.2">
      <c r="A38" s="19">
        <v>162</v>
      </c>
      <c r="B38" s="9" t="s">
        <v>106</v>
      </c>
      <c r="C38" s="2" t="s">
        <v>107</v>
      </c>
      <c r="D38" s="3" t="s">
        <v>108</v>
      </c>
      <c r="E38" s="2" t="s">
        <v>109</v>
      </c>
      <c r="F38" s="2" t="s">
        <v>127</v>
      </c>
      <c r="G38" s="9" t="s">
        <v>111</v>
      </c>
      <c r="H38" s="2" t="s">
        <v>112</v>
      </c>
      <c r="I38" s="2" t="s">
        <v>128</v>
      </c>
      <c r="J38" s="27">
        <v>0.31442999999999999</v>
      </c>
      <c r="K38" s="2">
        <v>2008</v>
      </c>
      <c r="L38" s="2" t="s">
        <v>114</v>
      </c>
      <c r="M38" s="2" t="s">
        <v>115</v>
      </c>
      <c r="N38" s="2" t="s">
        <v>116</v>
      </c>
      <c r="AE38" s="5"/>
    </row>
    <row r="39" spans="1:31" ht="15.75" customHeight="1" x14ac:dyDescent="0.2">
      <c r="A39" s="19">
        <v>198</v>
      </c>
      <c r="B39" s="8" t="s">
        <v>41</v>
      </c>
      <c r="C39" s="2" t="s">
        <v>129</v>
      </c>
      <c r="D39" s="3" t="s">
        <v>130</v>
      </c>
      <c r="E39" s="2" t="s">
        <v>131</v>
      </c>
      <c r="F39" s="2" t="s">
        <v>132</v>
      </c>
      <c r="G39" s="2" t="s">
        <v>5</v>
      </c>
      <c r="H39" s="2" t="s">
        <v>133</v>
      </c>
      <c r="I39" s="2" t="s">
        <v>134</v>
      </c>
      <c r="J39" s="18" t="e">
        <f>500*#REF!</f>
        <v>#REF!</v>
      </c>
      <c r="K39" s="2" t="s">
        <v>135</v>
      </c>
      <c r="L39" s="2" t="s">
        <v>67</v>
      </c>
      <c r="M39" s="2" t="s">
        <v>136</v>
      </c>
      <c r="N39" s="2" t="s">
        <v>137</v>
      </c>
      <c r="AE39" s="5"/>
    </row>
    <row r="40" spans="1:31" ht="15.75" customHeight="1" x14ac:dyDescent="0.2">
      <c r="A40" s="19">
        <v>199</v>
      </c>
      <c r="B40" s="8" t="s">
        <v>41</v>
      </c>
      <c r="C40" s="2" t="s">
        <v>129</v>
      </c>
      <c r="D40" s="3" t="s">
        <v>130</v>
      </c>
      <c r="E40" s="2" t="s">
        <v>131</v>
      </c>
      <c r="F40" s="2" t="s">
        <v>132</v>
      </c>
      <c r="G40" s="2" t="s">
        <v>5</v>
      </c>
      <c r="H40" s="2" t="s">
        <v>138</v>
      </c>
      <c r="I40" s="2" t="s">
        <v>139</v>
      </c>
      <c r="J40" s="18" t="e">
        <f>250*#REF!</f>
        <v>#REF!</v>
      </c>
      <c r="K40" s="2" t="s">
        <v>140</v>
      </c>
      <c r="L40" s="2" t="s">
        <v>67</v>
      </c>
      <c r="M40" s="2" t="s">
        <v>141</v>
      </c>
      <c r="N40" s="2" t="s">
        <v>137</v>
      </c>
      <c r="AE40" s="5"/>
    </row>
    <row r="41" spans="1:31" ht="12.75" x14ac:dyDescent="0.2">
      <c r="A41" s="14">
        <v>15</v>
      </c>
      <c r="B41" s="8" t="s">
        <v>0</v>
      </c>
      <c r="C41" s="9" t="s">
        <v>142</v>
      </c>
      <c r="D41" s="10" t="s">
        <v>143</v>
      </c>
      <c r="E41" s="11" t="s">
        <v>21</v>
      </c>
      <c r="F41" s="9" t="s">
        <v>144</v>
      </c>
      <c r="G41" s="9" t="s">
        <v>8</v>
      </c>
      <c r="H41" s="9" t="s">
        <v>145</v>
      </c>
      <c r="I41" s="13">
        <v>1170000</v>
      </c>
      <c r="J41" s="12">
        <f t="shared" ref="J41:J42" si="1">I41</f>
        <v>1170000</v>
      </c>
      <c r="K41" s="8" t="s">
        <v>146</v>
      </c>
      <c r="L41" s="9" t="s">
        <v>67</v>
      </c>
      <c r="M41" s="2" t="s">
        <v>28</v>
      </c>
      <c r="N41" s="2" t="s">
        <v>67</v>
      </c>
      <c r="AE41" s="5"/>
    </row>
    <row r="42" spans="1:31" ht="12.75" x14ac:dyDescent="0.2">
      <c r="A42" s="14">
        <v>16</v>
      </c>
      <c r="B42" s="8" t="s">
        <v>0</v>
      </c>
      <c r="C42" s="9" t="s">
        <v>142</v>
      </c>
      <c r="D42" s="10" t="s">
        <v>143</v>
      </c>
      <c r="E42" s="11" t="s">
        <v>21</v>
      </c>
      <c r="F42" s="9" t="s">
        <v>144</v>
      </c>
      <c r="G42" s="9" t="s">
        <v>8</v>
      </c>
      <c r="H42" s="9" t="s">
        <v>147</v>
      </c>
      <c r="I42" s="13">
        <v>175500</v>
      </c>
      <c r="J42" s="12">
        <f t="shared" si="1"/>
        <v>175500</v>
      </c>
      <c r="K42" s="8" t="s">
        <v>148</v>
      </c>
      <c r="L42" s="9" t="s">
        <v>67</v>
      </c>
      <c r="M42" s="2" t="s">
        <v>28</v>
      </c>
      <c r="N42" s="2" t="s">
        <v>67</v>
      </c>
      <c r="AE42" s="5"/>
    </row>
    <row r="43" spans="1:31" ht="12.75" x14ac:dyDescent="0.2">
      <c r="A43" s="14">
        <v>17</v>
      </c>
      <c r="B43" s="8" t="s">
        <v>29</v>
      </c>
      <c r="C43" s="9" t="s">
        <v>142</v>
      </c>
      <c r="D43" s="10" t="s">
        <v>143</v>
      </c>
      <c r="E43" s="11" t="s">
        <v>21</v>
      </c>
      <c r="F43" s="9" t="s">
        <v>144</v>
      </c>
      <c r="G43" s="9" t="s">
        <v>8</v>
      </c>
      <c r="H43" s="9" t="s">
        <v>149</v>
      </c>
      <c r="I43" s="9" t="s">
        <v>150</v>
      </c>
      <c r="J43" s="29"/>
      <c r="K43" s="9" t="s">
        <v>151</v>
      </c>
      <c r="L43" s="9" t="s">
        <v>152</v>
      </c>
      <c r="M43" s="2" t="s">
        <v>28</v>
      </c>
      <c r="AE43" s="5"/>
    </row>
    <row r="44" spans="1:31" ht="12.75" x14ac:dyDescent="0.2">
      <c r="A44" s="14">
        <v>45</v>
      </c>
      <c r="B44" s="8" t="s">
        <v>153</v>
      </c>
      <c r="C44" s="9" t="s">
        <v>154</v>
      </c>
      <c r="D44" s="10" t="s">
        <v>155</v>
      </c>
      <c r="E44" s="11" t="s">
        <v>21</v>
      </c>
      <c r="F44" s="9" t="s">
        <v>144</v>
      </c>
      <c r="G44" s="9" t="s">
        <v>156</v>
      </c>
      <c r="H44" s="9" t="s">
        <v>157</v>
      </c>
      <c r="I44" s="9" t="s">
        <v>158</v>
      </c>
      <c r="J44" s="16">
        <v>5.0000000000000001E-3</v>
      </c>
      <c r="K44" s="30">
        <v>42826</v>
      </c>
      <c r="L44" s="9" t="s">
        <v>159</v>
      </c>
      <c r="M44" s="8" t="s">
        <v>160</v>
      </c>
      <c r="N44" s="8" t="s">
        <v>161</v>
      </c>
      <c r="AE44" s="5"/>
    </row>
    <row r="45" spans="1:31" ht="12.75" x14ac:dyDescent="0.2">
      <c r="A45" s="14">
        <v>44</v>
      </c>
      <c r="B45" s="8" t="s">
        <v>41</v>
      </c>
      <c r="C45" s="9" t="s">
        <v>154</v>
      </c>
      <c r="D45" s="10" t="s">
        <v>155</v>
      </c>
      <c r="E45" s="11" t="s">
        <v>21</v>
      </c>
      <c r="F45" s="9" t="s">
        <v>144</v>
      </c>
      <c r="G45" s="9" t="s">
        <v>162</v>
      </c>
      <c r="H45" s="8" t="s">
        <v>163</v>
      </c>
      <c r="I45" s="11" t="s">
        <v>164</v>
      </c>
      <c r="J45" s="31"/>
      <c r="K45" s="30">
        <v>42826</v>
      </c>
      <c r="L45" s="9" t="s">
        <v>159</v>
      </c>
      <c r="M45" s="8" t="s">
        <v>165</v>
      </c>
      <c r="N45" s="8" t="s">
        <v>166</v>
      </c>
      <c r="AE45" s="5"/>
    </row>
    <row r="46" spans="1:31" ht="12.75" x14ac:dyDescent="0.2">
      <c r="A46" s="14">
        <v>61</v>
      </c>
      <c r="B46" s="8" t="s">
        <v>0</v>
      </c>
      <c r="C46" s="9" t="s">
        <v>167</v>
      </c>
      <c r="D46" s="10" t="s">
        <v>168</v>
      </c>
      <c r="E46" s="11" t="s">
        <v>21</v>
      </c>
      <c r="F46" s="9" t="s">
        <v>144</v>
      </c>
      <c r="G46" s="9" t="s">
        <v>8</v>
      </c>
      <c r="H46" s="9" t="s">
        <v>145</v>
      </c>
      <c r="I46" s="13">
        <v>1620000</v>
      </c>
      <c r="J46" s="12">
        <f t="shared" ref="J46:J47" si="2">I46</f>
        <v>1620000</v>
      </c>
      <c r="K46" s="8" t="s">
        <v>146</v>
      </c>
      <c r="L46" s="9" t="s">
        <v>67</v>
      </c>
      <c r="M46" s="2" t="s">
        <v>169</v>
      </c>
      <c r="N46" s="2" t="s">
        <v>67</v>
      </c>
      <c r="AE46" s="5"/>
    </row>
    <row r="47" spans="1:31" ht="12.75" x14ac:dyDescent="0.2">
      <c r="A47" s="14">
        <v>62</v>
      </c>
      <c r="B47" s="8" t="s">
        <v>0</v>
      </c>
      <c r="C47" s="9" t="s">
        <v>167</v>
      </c>
      <c r="D47" s="10" t="s">
        <v>168</v>
      </c>
      <c r="E47" s="11" t="s">
        <v>21</v>
      </c>
      <c r="F47" s="9" t="s">
        <v>144</v>
      </c>
      <c r="G47" s="9" t="s">
        <v>8</v>
      </c>
      <c r="H47" s="9" t="s">
        <v>147</v>
      </c>
      <c r="I47" s="13">
        <v>243000</v>
      </c>
      <c r="J47" s="12">
        <f t="shared" si="2"/>
        <v>243000</v>
      </c>
      <c r="K47" s="8" t="s">
        <v>148</v>
      </c>
      <c r="L47" s="9" t="s">
        <v>67</v>
      </c>
      <c r="M47" s="2" t="s">
        <v>28</v>
      </c>
      <c r="N47" s="2" t="s">
        <v>67</v>
      </c>
      <c r="AE47" s="5"/>
    </row>
    <row r="48" spans="1:31" ht="12.75" x14ac:dyDescent="0.2">
      <c r="A48" s="14">
        <v>63</v>
      </c>
      <c r="B48" s="8" t="s">
        <v>29</v>
      </c>
      <c r="C48" s="9" t="s">
        <v>167</v>
      </c>
      <c r="D48" s="10" t="s">
        <v>168</v>
      </c>
      <c r="E48" s="11" t="s">
        <v>21</v>
      </c>
      <c r="F48" s="9" t="s">
        <v>144</v>
      </c>
      <c r="G48" s="9" t="s">
        <v>8</v>
      </c>
      <c r="H48" s="9" t="s">
        <v>149</v>
      </c>
      <c r="I48" s="9" t="s">
        <v>150</v>
      </c>
      <c r="J48" s="29"/>
      <c r="K48" s="9" t="s">
        <v>151</v>
      </c>
      <c r="L48" s="9" t="s">
        <v>152</v>
      </c>
      <c r="M48" s="2" t="s">
        <v>28</v>
      </c>
      <c r="AE48" s="5"/>
    </row>
    <row r="49" spans="1:31" ht="12.75" x14ac:dyDescent="0.2">
      <c r="A49" s="32">
        <v>172</v>
      </c>
      <c r="B49" s="8" t="s">
        <v>0</v>
      </c>
      <c r="C49" s="26" t="s">
        <v>4</v>
      </c>
      <c r="D49" s="3" t="s">
        <v>170</v>
      </c>
      <c r="E49" s="26" t="s">
        <v>171</v>
      </c>
      <c r="F49" s="26" t="s">
        <v>172</v>
      </c>
      <c r="G49" s="9" t="s">
        <v>5</v>
      </c>
      <c r="H49" s="26" t="s">
        <v>173</v>
      </c>
      <c r="I49" s="26" t="s">
        <v>174</v>
      </c>
      <c r="J49" s="33" t="e">
        <f>140000*#REF!</f>
        <v>#REF!</v>
      </c>
      <c r="K49" s="26" t="s">
        <v>175</v>
      </c>
      <c r="L49" s="26" t="s">
        <v>67</v>
      </c>
      <c r="M49" s="26" t="s">
        <v>176</v>
      </c>
      <c r="N49" s="26" t="s">
        <v>67</v>
      </c>
      <c r="O49" s="34"/>
      <c r="P49" s="34"/>
      <c r="Q49" s="34"/>
      <c r="R49" s="34"/>
      <c r="S49" s="34"/>
      <c r="T49" s="34"/>
      <c r="U49" s="34"/>
      <c r="V49" s="34"/>
      <c r="W49" s="34"/>
      <c r="X49" s="34"/>
      <c r="Y49" s="34"/>
      <c r="Z49" s="34"/>
      <c r="AA49" s="34"/>
      <c r="AB49" s="34"/>
      <c r="AC49" s="34"/>
      <c r="AD49" s="34"/>
      <c r="AE49" s="35"/>
    </row>
    <row r="50" spans="1:31" ht="12.75" x14ac:dyDescent="0.2">
      <c r="A50" s="32">
        <v>173</v>
      </c>
      <c r="B50" s="8" t="s">
        <v>0</v>
      </c>
      <c r="C50" s="26" t="s">
        <v>4</v>
      </c>
      <c r="D50" s="3" t="s">
        <v>170</v>
      </c>
      <c r="E50" s="26" t="s">
        <v>171</v>
      </c>
      <c r="F50" s="26" t="s">
        <v>172</v>
      </c>
      <c r="G50" s="9" t="s">
        <v>5</v>
      </c>
      <c r="H50" s="26" t="s">
        <v>173</v>
      </c>
      <c r="I50" s="26" t="s">
        <v>177</v>
      </c>
      <c r="J50" s="33" t="e">
        <f>25000*#REF!</f>
        <v>#REF!</v>
      </c>
      <c r="K50" s="26" t="s">
        <v>178</v>
      </c>
      <c r="L50" s="26" t="s">
        <v>67</v>
      </c>
      <c r="M50" s="26" t="s">
        <v>176</v>
      </c>
      <c r="N50" s="26" t="s">
        <v>67</v>
      </c>
      <c r="O50" s="34"/>
      <c r="P50" s="34"/>
      <c r="Q50" s="34"/>
      <c r="R50" s="34"/>
      <c r="S50" s="34"/>
      <c r="T50" s="34"/>
      <c r="U50" s="34"/>
      <c r="V50" s="34"/>
      <c r="W50" s="34"/>
      <c r="X50" s="34"/>
      <c r="Y50" s="34"/>
      <c r="Z50" s="34"/>
      <c r="AA50" s="34"/>
      <c r="AB50" s="34"/>
      <c r="AC50" s="34"/>
      <c r="AD50" s="34"/>
      <c r="AE50" s="35"/>
    </row>
    <row r="51" spans="1:31" ht="12.75" x14ac:dyDescent="0.2">
      <c r="A51" s="19">
        <v>174</v>
      </c>
      <c r="B51" s="8" t="s">
        <v>0</v>
      </c>
      <c r="C51" s="2" t="s">
        <v>4</v>
      </c>
      <c r="D51" s="3" t="s">
        <v>170</v>
      </c>
      <c r="E51" s="2" t="s">
        <v>171</v>
      </c>
      <c r="F51" s="2" t="s">
        <v>172</v>
      </c>
      <c r="G51" s="9" t="s">
        <v>5</v>
      </c>
      <c r="H51" s="2" t="s">
        <v>179</v>
      </c>
      <c r="I51" s="2" t="s">
        <v>180</v>
      </c>
      <c r="J51" s="18" t="e">
        <f>600000*#REF!</f>
        <v>#REF!</v>
      </c>
      <c r="K51" s="2" t="s">
        <v>181</v>
      </c>
      <c r="L51" s="2" t="s">
        <v>67</v>
      </c>
      <c r="M51" s="2" t="s">
        <v>182</v>
      </c>
      <c r="N51" s="2" t="s">
        <v>67</v>
      </c>
      <c r="AE51" s="5"/>
    </row>
    <row r="52" spans="1:31" ht="12.75" x14ac:dyDescent="0.2">
      <c r="A52" s="19">
        <v>175</v>
      </c>
      <c r="B52" s="8" t="s">
        <v>0</v>
      </c>
      <c r="C52" s="2" t="s">
        <v>4</v>
      </c>
      <c r="D52" s="3" t="s">
        <v>170</v>
      </c>
      <c r="E52" s="2" t="s">
        <v>171</v>
      </c>
      <c r="F52" s="2" t="s">
        <v>172</v>
      </c>
      <c r="G52" s="9" t="s">
        <v>5</v>
      </c>
      <c r="H52" s="2" t="s">
        <v>183</v>
      </c>
      <c r="I52" s="2" t="s">
        <v>174</v>
      </c>
      <c r="J52" s="18" t="e">
        <f>140000*#REF!</f>
        <v>#REF!</v>
      </c>
      <c r="K52" s="2" t="s">
        <v>184</v>
      </c>
      <c r="L52" s="2" t="s">
        <v>67</v>
      </c>
      <c r="M52" s="2" t="s">
        <v>182</v>
      </c>
      <c r="N52" s="2" t="s">
        <v>67</v>
      </c>
      <c r="AE52" s="5"/>
    </row>
    <row r="53" spans="1:31" ht="12.75" x14ac:dyDescent="0.2">
      <c r="A53" s="36">
        <v>176</v>
      </c>
      <c r="B53" s="37" t="s">
        <v>0</v>
      </c>
      <c r="C53" s="38" t="s">
        <v>4</v>
      </c>
      <c r="D53" s="3" t="s">
        <v>170</v>
      </c>
      <c r="E53" s="38" t="s">
        <v>171</v>
      </c>
      <c r="F53" s="38" t="s">
        <v>172</v>
      </c>
      <c r="G53" s="9" t="s">
        <v>5</v>
      </c>
      <c r="H53" s="22" t="s">
        <v>185</v>
      </c>
      <c r="I53" s="22" t="s">
        <v>186</v>
      </c>
      <c r="J53" s="39" t="e">
        <f>10000*#REF!</f>
        <v>#REF!</v>
      </c>
      <c r="K53" s="22" t="s">
        <v>184</v>
      </c>
      <c r="L53" s="38" t="s">
        <v>67</v>
      </c>
      <c r="M53" s="22" t="s">
        <v>182</v>
      </c>
      <c r="N53" s="38" t="s">
        <v>67</v>
      </c>
      <c r="O53" s="38"/>
      <c r="P53" s="38"/>
      <c r="Q53" s="38"/>
      <c r="R53" s="38"/>
      <c r="S53" s="38"/>
      <c r="T53" s="38"/>
      <c r="U53" s="38"/>
      <c r="V53" s="38"/>
      <c r="W53" s="38"/>
      <c r="X53" s="38"/>
      <c r="Y53" s="38"/>
      <c r="Z53" s="38"/>
      <c r="AA53" s="38"/>
      <c r="AB53" s="38"/>
      <c r="AC53" s="38"/>
      <c r="AD53" s="38"/>
      <c r="AE53" s="40"/>
    </row>
    <row r="54" spans="1:31" ht="12.75" x14ac:dyDescent="0.2">
      <c r="A54" s="32">
        <v>200</v>
      </c>
      <c r="B54" s="8" t="s">
        <v>0</v>
      </c>
      <c r="C54" s="26" t="s">
        <v>4</v>
      </c>
      <c r="D54" s="3" t="s">
        <v>170</v>
      </c>
      <c r="E54" s="26" t="s">
        <v>171</v>
      </c>
      <c r="F54" s="26" t="s">
        <v>172</v>
      </c>
      <c r="G54" s="9" t="s">
        <v>5</v>
      </c>
      <c r="H54" s="26" t="s">
        <v>173</v>
      </c>
      <c r="I54" s="26" t="s">
        <v>187</v>
      </c>
      <c r="J54" s="33" t="e">
        <f>20000*#REF!</f>
        <v>#REF!</v>
      </c>
      <c r="K54" s="26" t="s">
        <v>175</v>
      </c>
      <c r="L54" s="26" t="s">
        <v>67</v>
      </c>
      <c r="M54" s="26" t="s">
        <v>176</v>
      </c>
      <c r="N54" s="26" t="s">
        <v>67</v>
      </c>
      <c r="O54" s="34"/>
      <c r="P54" s="34"/>
      <c r="Q54" s="34"/>
      <c r="R54" s="34"/>
      <c r="S54" s="34"/>
      <c r="T54" s="34"/>
      <c r="U54" s="34"/>
      <c r="V54" s="34"/>
      <c r="W54" s="34"/>
      <c r="X54" s="34"/>
      <c r="Y54" s="34"/>
      <c r="Z54" s="34"/>
      <c r="AA54" s="34"/>
      <c r="AB54" s="34"/>
      <c r="AC54" s="34"/>
      <c r="AD54" s="34"/>
      <c r="AE54" s="35"/>
    </row>
    <row r="55" spans="1:31" ht="12.75" x14ac:dyDescent="0.2">
      <c r="A55" s="32">
        <v>201</v>
      </c>
      <c r="B55" s="8" t="s">
        <v>0</v>
      </c>
      <c r="C55" s="26" t="s">
        <v>4</v>
      </c>
      <c r="D55" s="3" t="s">
        <v>170</v>
      </c>
      <c r="E55" s="26" t="s">
        <v>171</v>
      </c>
      <c r="F55" s="26" t="s">
        <v>172</v>
      </c>
      <c r="G55" s="9" t="s">
        <v>5</v>
      </c>
      <c r="H55" s="26" t="s">
        <v>173</v>
      </c>
      <c r="I55" s="26" t="s">
        <v>188</v>
      </c>
      <c r="J55" s="33" t="e">
        <f>30000*#REF!</f>
        <v>#REF!</v>
      </c>
      <c r="K55" s="26" t="s">
        <v>175</v>
      </c>
      <c r="L55" s="26" t="s">
        <v>67</v>
      </c>
      <c r="M55" s="26" t="s">
        <v>176</v>
      </c>
      <c r="N55" s="26" t="s">
        <v>67</v>
      </c>
      <c r="O55" s="34"/>
      <c r="P55" s="34"/>
      <c r="Q55" s="34"/>
      <c r="R55" s="34"/>
      <c r="S55" s="34"/>
      <c r="T55" s="34"/>
      <c r="U55" s="34"/>
      <c r="V55" s="34"/>
      <c r="W55" s="34"/>
      <c r="X55" s="34"/>
      <c r="Y55" s="34"/>
      <c r="Z55" s="34"/>
      <c r="AA55" s="34"/>
      <c r="AB55" s="34"/>
      <c r="AC55" s="34"/>
      <c r="AD55" s="34"/>
      <c r="AE55" s="35"/>
    </row>
    <row r="56" spans="1:31" ht="12.75" x14ac:dyDescent="0.2">
      <c r="A56" s="19">
        <v>202</v>
      </c>
      <c r="B56" s="8" t="s">
        <v>0</v>
      </c>
      <c r="C56" s="2" t="s">
        <v>4</v>
      </c>
      <c r="D56" s="3" t="s">
        <v>170</v>
      </c>
      <c r="E56" s="2" t="s">
        <v>171</v>
      </c>
      <c r="F56" s="2" t="s">
        <v>172</v>
      </c>
      <c r="G56" s="9" t="s">
        <v>5</v>
      </c>
      <c r="H56" s="2" t="s">
        <v>183</v>
      </c>
      <c r="I56" s="2" t="s">
        <v>187</v>
      </c>
      <c r="J56" s="18" t="e">
        <f>20000*#REF!</f>
        <v>#REF!</v>
      </c>
      <c r="K56" s="2" t="s">
        <v>184</v>
      </c>
      <c r="L56" s="2" t="s">
        <v>67</v>
      </c>
      <c r="M56" s="2" t="s">
        <v>182</v>
      </c>
      <c r="N56" s="2" t="s">
        <v>67</v>
      </c>
      <c r="AE56" s="5"/>
    </row>
    <row r="57" spans="1:31" ht="12.75" x14ac:dyDescent="0.2">
      <c r="A57" s="19">
        <v>170</v>
      </c>
      <c r="B57" s="8" t="s">
        <v>153</v>
      </c>
      <c r="C57" s="2" t="s">
        <v>4</v>
      </c>
      <c r="D57" s="3" t="s">
        <v>189</v>
      </c>
      <c r="E57" s="2" t="s">
        <v>171</v>
      </c>
      <c r="F57" s="2" t="s">
        <v>172</v>
      </c>
      <c r="G57" s="2" t="s">
        <v>5</v>
      </c>
      <c r="H57" s="2" t="s">
        <v>190</v>
      </c>
      <c r="I57" s="2" t="s">
        <v>191</v>
      </c>
      <c r="J57" s="27">
        <v>0.3</v>
      </c>
      <c r="K57" s="2" t="s">
        <v>192</v>
      </c>
      <c r="M57" s="2" t="s">
        <v>193</v>
      </c>
      <c r="N57" s="2" t="s">
        <v>67</v>
      </c>
      <c r="AE57" s="5"/>
    </row>
    <row r="58" spans="1:31" ht="12.75" x14ac:dyDescent="0.2">
      <c r="A58" s="19">
        <v>171</v>
      </c>
      <c r="B58" s="8" t="s">
        <v>153</v>
      </c>
      <c r="C58" s="2" t="s">
        <v>4</v>
      </c>
      <c r="D58" s="3" t="s">
        <v>189</v>
      </c>
      <c r="E58" s="2" t="s">
        <v>171</v>
      </c>
      <c r="F58" s="2" t="s">
        <v>172</v>
      </c>
      <c r="G58" s="2" t="s">
        <v>5</v>
      </c>
      <c r="H58" s="2" t="s">
        <v>194</v>
      </c>
      <c r="I58" s="2" t="s">
        <v>195</v>
      </c>
      <c r="J58" s="27">
        <v>5.0000000000000001E-3</v>
      </c>
      <c r="K58" s="2" t="s">
        <v>192</v>
      </c>
      <c r="L58" s="2" t="s">
        <v>196</v>
      </c>
      <c r="M58" s="2" t="s">
        <v>197</v>
      </c>
      <c r="N58" s="2" t="s">
        <v>67</v>
      </c>
      <c r="AE58" s="5"/>
    </row>
    <row r="59" spans="1:31" ht="12.75" x14ac:dyDescent="0.2">
      <c r="A59" s="19">
        <v>210</v>
      </c>
      <c r="B59" s="8" t="s">
        <v>153</v>
      </c>
      <c r="C59" s="2" t="s">
        <v>4</v>
      </c>
      <c r="D59" s="3" t="s">
        <v>189</v>
      </c>
      <c r="E59" s="2" t="s">
        <v>171</v>
      </c>
      <c r="F59" s="2" t="s">
        <v>172</v>
      </c>
      <c r="G59" s="2" t="s">
        <v>5</v>
      </c>
      <c r="H59" s="2" t="s">
        <v>190</v>
      </c>
      <c r="I59" s="2" t="s">
        <v>198</v>
      </c>
      <c r="J59" s="27">
        <v>0.6</v>
      </c>
      <c r="K59" s="2" t="s">
        <v>192</v>
      </c>
      <c r="M59" s="2" t="s">
        <v>193</v>
      </c>
      <c r="N59" s="2" t="s">
        <v>67</v>
      </c>
      <c r="AE59" s="5"/>
    </row>
    <row r="60" spans="1:31" ht="12.75" x14ac:dyDescent="0.2">
      <c r="A60" s="19">
        <v>211</v>
      </c>
      <c r="B60" s="8" t="s">
        <v>153</v>
      </c>
      <c r="C60" s="2" t="s">
        <v>4</v>
      </c>
      <c r="D60" s="3" t="s">
        <v>189</v>
      </c>
      <c r="E60" s="2" t="s">
        <v>171</v>
      </c>
      <c r="F60" s="2" t="s">
        <v>172</v>
      </c>
      <c r="G60" s="2" t="s">
        <v>5</v>
      </c>
      <c r="H60" s="2" t="s">
        <v>190</v>
      </c>
      <c r="I60" s="2" t="s">
        <v>199</v>
      </c>
      <c r="J60" s="27">
        <v>0.1</v>
      </c>
      <c r="K60" s="2" t="s">
        <v>192</v>
      </c>
      <c r="M60" s="2" t="s">
        <v>193</v>
      </c>
      <c r="N60" s="2" t="s">
        <v>67</v>
      </c>
      <c r="AE60" s="5"/>
    </row>
    <row r="61" spans="1:31" ht="12.75" x14ac:dyDescent="0.2">
      <c r="A61" s="19">
        <v>196</v>
      </c>
      <c r="B61" s="8" t="s">
        <v>41</v>
      </c>
      <c r="C61" s="2" t="s">
        <v>200</v>
      </c>
      <c r="D61" s="3" t="s">
        <v>201</v>
      </c>
      <c r="E61" s="8" t="s">
        <v>202</v>
      </c>
      <c r="F61" s="2" t="s">
        <v>203</v>
      </c>
      <c r="G61" s="2" t="s">
        <v>36</v>
      </c>
      <c r="H61" s="2" t="s">
        <v>42</v>
      </c>
      <c r="I61" s="6">
        <v>6000</v>
      </c>
      <c r="J61" s="18" t="e">
        <f>I61*#REF!</f>
        <v>#REF!</v>
      </c>
      <c r="K61" s="2" t="s">
        <v>204</v>
      </c>
      <c r="L61" s="2" t="s">
        <v>67</v>
      </c>
      <c r="M61" s="2" t="s">
        <v>205</v>
      </c>
      <c r="N61" s="2" t="s">
        <v>137</v>
      </c>
      <c r="AE61" s="5"/>
    </row>
    <row r="62" spans="1:31" ht="12.75" x14ac:dyDescent="0.2">
      <c r="A62" s="19">
        <v>197</v>
      </c>
      <c r="B62" s="8" t="s">
        <v>41</v>
      </c>
      <c r="C62" s="2" t="s">
        <v>200</v>
      </c>
      <c r="D62" s="3" t="s">
        <v>201</v>
      </c>
      <c r="E62" s="8" t="s">
        <v>202</v>
      </c>
      <c r="F62" s="2" t="s">
        <v>203</v>
      </c>
      <c r="G62" s="2" t="s">
        <v>36</v>
      </c>
      <c r="H62" s="2" t="s">
        <v>42</v>
      </c>
      <c r="I62" s="6">
        <v>1800</v>
      </c>
      <c r="J62" s="18" t="e">
        <f>I62*#REF!</f>
        <v>#REF!</v>
      </c>
      <c r="K62" s="2" t="s">
        <v>206</v>
      </c>
      <c r="L62" s="2" t="s">
        <v>67</v>
      </c>
      <c r="M62" s="2" t="s">
        <v>205</v>
      </c>
      <c r="N62" s="2" t="s">
        <v>137</v>
      </c>
      <c r="AE62" s="5"/>
    </row>
    <row r="63" spans="1:31" ht="12.75" x14ac:dyDescent="0.2">
      <c r="A63" s="14">
        <v>64</v>
      </c>
      <c r="B63" s="8" t="s">
        <v>0</v>
      </c>
      <c r="C63" s="9" t="s">
        <v>207</v>
      </c>
      <c r="D63" s="10" t="s">
        <v>208</v>
      </c>
      <c r="E63" s="11" t="s">
        <v>21</v>
      </c>
      <c r="F63" s="9" t="s">
        <v>209</v>
      </c>
      <c r="G63" s="9" t="s">
        <v>8</v>
      </c>
      <c r="H63" s="9" t="s">
        <v>145</v>
      </c>
      <c r="I63" s="13">
        <v>1130000</v>
      </c>
      <c r="J63" s="12">
        <f t="shared" ref="J63:J64" si="3">I63</f>
        <v>1130000</v>
      </c>
      <c r="K63" s="8" t="s">
        <v>146</v>
      </c>
      <c r="L63" s="9" t="s">
        <v>67</v>
      </c>
      <c r="M63" s="2" t="s">
        <v>169</v>
      </c>
      <c r="N63" s="2" t="s">
        <v>67</v>
      </c>
      <c r="AE63" s="5"/>
    </row>
    <row r="64" spans="1:31" ht="12.75" x14ac:dyDescent="0.2">
      <c r="A64" s="14">
        <v>65</v>
      </c>
      <c r="B64" s="8" t="s">
        <v>0</v>
      </c>
      <c r="C64" s="9" t="s">
        <v>207</v>
      </c>
      <c r="D64" s="10" t="s">
        <v>208</v>
      </c>
      <c r="E64" s="11" t="s">
        <v>21</v>
      </c>
      <c r="F64" s="9" t="s">
        <v>209</v>
      </c>
      <c r="G64" s="9" t="s">
        <v>8</v>
      </c>
      <c r="H64" s="9" t="s">
        <v>147</v>
      </c>
      <c r="I64" s="13">
        <v>226000</v>
      </c>
      <c r="J64" s="12">
        <f t="shared" si="3"/>
        <v>226000</v>
      </c>
      <c r="K64" s="8" t="s">
        <v>148</v>
      </c>
      <c r="L64" s="9" t="s">
        <v>67</v>
      </c>
      <c r="M64" s="2" t="s">
        <v>28</v>
      </c>
      <c r="N64" s="2" t="s">
        <v>67</v>
      </c>
      <c r="AE64" s="5"/>
    </row>
    <row r="65" spans="1:31" ht="12.75" x14ac:dyDescent="0.2">
      <c r="A65" s="14">
        <v>84</v>
      </c>
      <c r="B65" s="8" t="s">
        <v>29</v>
      </c>
      <c r="C65" s="9" t="s">
        <v>207</v>
      </c>
      <c r="D65" s="10" t="s">
        <v>208</v>
      </c>
      <c r="E65" s="11" t="s">
        <v>21</v>
      </c>
      <c r="F65" s="9" t="s">
        <v>209</v>
      </c>
      <c r="G65" s="9" t="s">
        <v>8</v>
      </c>
      <c r="H65" s="9" t="s">
        <v>149</v>
      </c>
      <c r="I65" s="9" t="s">
        <v>150</v>
      </c>
      <c r="J65" s="29"/>
      <c r="K65" s="9" t="s">
        <v>151</v>
      </c>
      <c r="L65" s="9" t="s">
        <v>152</v>
      </c>
      <c r="M65" s="2" t="s">
        <v>28</v>
      </c>
      <c r="AE65" s="5"/>
    </row>
    <row r="66" spans="1:31" ht="12.75" x14ac:dyDescent="0.2">
      <c r="A66" s="14">
        <v>66</v>
      </c>
      <c r="B66" s="8" t="s">
        <v>0</v>
      </c>
      <c r="C66" s="9" t="s">
        <v>210</v>
      </c>
      <c r="D66" s="10" t="s">
        <v>211</v>
      </c>
      <c r="E66" s="11" t="s">
        <v>21</v>
      </c>
      <c r="F66" s="9" t="s">
        <v>212</v>
      </c>
      <c r="G66" s="9" t="s">
        <v>8</v>
      </c>
      <c r="H66" s="9" t="s">
        <v>145</v>
      </c>
      <c r="I66" s="13">
        <v>1640000</v>
      </c>
      <c r="J66" s="12">
        <f t="shared" ref="J66:J67" si="4">I66</f>
        <v>1640000</v>
      </c>
      <c r="K66" s="8" t="s">
        <v>146</v>
      </c>
      <c r="L66" s="9" t="s">
        <v>67</v>
      </c>
      <c r="M66" s="2" t="s">
        <v>28</v>
      </c>
      <c r="N66" s="2" t="s">
        <v>67</v>
      </c>
      <c r="AE66" s="5"/>
    </row>
    <row r="67" spans="1:31" ht="12.75" x14ac:dyDescent="0.2">
      <c r="A67" s="14">
        <v>67</v>
      </c>
      <c r="B67" s="8" t="s">
        <v>0</v>
      </c>
      <c r="C67" s="9" t="s">
        <v>210</v>
      </c>
      <c r="D67" s="10" t="s">
        <v>211</v>
      </c>
      <c r="E67" s="11" t="s">
        <v>21</v>
      </c>
      <c r="F67" s="9" t="s">
        <v>212</v>
      </c>
      <c r="G67" s="9" t="s">
        <v>8</v>
      </c>
      <c r="H67" s="9" t="s">
        <v>147</v>
      </c>
      <c r="I67" s="13">
        <v>328000</v>
      </c>
      <c r="J67" s="12">
        <f t="shared" si="4"/>
        <v>328000</v>
      </c>
      <c r="K67" s="8" t="s">
        <v>148</v>
      </c>
      <c r="L67" s="9" t="s">
        <v>67</v>
      </c>
      <c r="M67" s="2" t="s">
        <v>28</v>
      </c>
      <c r="N67" s="2" t="s">
        <v>67</v>
      </c>
      <c r="AE67" s="5"/>
    </row>
    <row r="68" spans="1:31" ht="12.75" x14ac:dyDescent="0.2">
      <c r="A68" s="14">
        <v>85</v>
      </c>
      <c r="B68" s="8" t="s">
        <v>29</v>
      </c>
      <c r="C68" s="9" t="s">
        <v>210</v>
      </c>
      <c r="D68" s="10" t="s">
        <v>211</v>
      </c>
      <c r="E68" s="11" t="s">
        <v>21</v>
      </c>
      <c r="F68" s="9" t="s">
        <v>212</v>
      </c>
      <c r="G68" s="9" t="s">
        <v>8</v>
      </c>
      <c r="H68" s="9" t="s">
        <v>149</v>
      </c>
      <c r="I68" s="9" t="s">
        <v>150</v>
      </c>
      <c r="J68" s="29"/>
      <c r="K68" s="9" t="s">
        <v>151</v>
      </c>
      <c r="L68" s="9" t="s">
        <v>152</v>
      </c>
      <c r="M68" s="2" t="s">
        <v>28</v>
      </c>
      <c r="AE68" s="5"/>
    </row>
    <row r="69" spans="1:31" ht="12.75" x14ac:dyDescent="0.2">
      <c r="A69" s="19">
        <v>168</v>
      </c>
      <c r="B69" s="2" t="s">
        <v>29</v>
      </c>
      <c r="C69" s="2" t="s">
        <v>213</v>
      </c>
      <c r="D69" s="3">
        <v>168</v>
      </c>
      <c r="E69" s="2" t="s">
        <v>214</v>
      </c>
      <c r="F69" s="2" t="s">
        <v>215</v>
      </c>
      <c r="G69" s="2" t="s">
        <v>5</v>
      </c>
      <c r="H69" s="2" t="s">
        <v>216</v>
      </c>
      <c r="I69" s="2" t="s">
        <v>217</v>
      </c>
      <c r="J69" s="18">
        <v>450000</v>
      </c>
      <c r="K69" s="2" t="s">
        <v>218</v>
      </c>
      <c r="L69" s="2" t="s">
        <v>219</v>
      </c>
      <c r="M69" s="2" t="s">
        <v>220</v>
      </c>
      <c r="N69" s="2" t="s">
        <v>221</v>
      </c>
      <c r="AE69" s="5"/>
    </row>
    <row r="70" spans="1:31" ht="12.75" x14ac:dyDescent="0.2">
      <c r="A70" s="14">
        <v>9</v>
      </c>
      <c r="B70" s="8" t="s">
        <v>0</v>
      </c>
      <c r="C70" s="9" t="s">
        <v>222</v>
      </c>
      <c r="D70" s="10" t="s">
        <v>223</v>
      </c>
      <c r="E70" s="11" t="s">
        <v>21</v>
      </c>
      <c r="F70" s="9" t="s">
        <v>224</v>
      </c>
      <c r="G70" s="2" t="s">
        <v>66</v>
      </c>
      <c r="H70" s="9" t="s">
        <v>225</v>
      </c>
      <c r="I70" s="13">
        <v>750000</v>
      </c>
      <c r="J70" s="12">
        <f t="shared" ref="J70:J71" si="5">I70</f>
        <v>750000</v>
      </c>
      <c r="K70" s="9" t="s">
        <v>226</v>
      </c>
      <c r="L70" s="9" t="s">
        <v>67</v>
      </c>
      <c r="M70" s="2" t="s">
        <v>28</v>
      </c>
      <c r="N70" s="2" t="s">
        <v>67</v>
      </c>
      <c r="AE70" s="5"/>
    </row>
    <row r="71" spans="1:31" ht="12.75" x14ac:dyDescent="0.2">
      <c r="A71" s="7">
        <v>10</v>
      </c>
      <c r="B71" s="9" t="s">
        <v>0</v>
      </c>
      <c r="C71" s="9" t="s">
        <v>222</v>
      </c>
      <c r="D71" s="10" t="s">
        <v>223</v>
      </c>
      <c r="E71" s="11" t="s">
        <v>21</v>
      </c>
      <c r="F71" s="9" t="s">
        <v>224</v>
      </c>
      <c r="G71" s="2" t="s">
        <v>66</v>
      </c>
      <c r="H71" s="9" t="s">
        <v>227</v>
      </c>
      <c r="I71" s="13">
        <v>4500000</v>
      </c>
      <c r="J71" s="12">
        <f t="shared" si="5"/>
        <v>4500000</v>
      </c>
      <c r="K71" s="9" t="s">
        <v>228</v>
      </c>
      <c r="L71" s="9" t="s">
        <v>67</v>
      </c>
      <c r="M71" s="2" t="s">
        <v>28</v>
      </c>
      <c r="N71" s="2" t="s">
        <v>67</v>
      </c>
      <c r="AE71" s="5"/>
    </row>
    <row r="72" spans="1:31" ht="12.75" x14ac:dyDescent="0.2">
      <c r="A72" s="14">
        <v>11</v>
      </c>
      <c r="B72" s="8" t="s">
        <v>29</v>
      </c>
      <c r="C72" s="9" t="s">
        <v>222</v>
      </c>
      <c r="D72" s="10" t="s">
        <v>223</v>
      </c>
      <c r="E72" s="11" t="s">
        <v>21</v>
      </c>
      <c r="F72" s="9" t="s">
        <v>224</v>
      </c>
      <c r="G72" s="2" t="s">
        <v>66</v>
      </c>
      <c r="H72" s="9" t="s">
        <v>225</v>
      </c>
      <c r="I72" s="9" t="s">
        <v>229</v>
      </c>
      <c r="J72" s="12">
        <v>1500000</v>
      </c>
      <c r="K72" s="9" t="s">
        <v>230</v>
      </c>
      <c r="L72" s="9" t="s">
        <v>231</v>
      </c>
      <c r="M72" s="2" t="s">
        <v>28</v>
      </c>
      <c r="AE72" s="5"/>
    </row>
    <row r="73" spans="1:31" ht="12.75" x14ac:dyDescent="0.2">
      <c r="A73" s="14">
        <v>12</v>
      </c>
      <c r="B73" s="8" t="s">
        <v>124</v>
      </c>
      <c r="C73" s="9" t="s">
        <v>222</v>
      </c>
      <c r="D73" s="10" t="s">
        <v>223</v>
      </c>
      <c r="E73" s="11" t="s">
        <v>21</v>
      </c>
      <c r="F73" s="9" t="s">
        <v>224</v>
      </c>
      <c r="G73" s="2" t="s">
        <v>66</v>
      </c>
      <c r="H73" s="9" t="s">
        <v>232</v>
      </c>
      <c r="I73" s="9" t="s">
        <v>233</v>
      </c>
      <c r="J73" s="12">
        <v>2.2499999999999999E-2</v>
      </c>
      <c r="K73" s="9" t="s">
        <v>234</v>
      </c>
      <c r="L73" s="9" t="s">
        <v>235</v>
      </c>
      <c r="M73" s="2" t="s">
        <v>28</v>
      </c>
      <c r="AE73" s="5"/>
    </row>
    <row r="74" spans="1:31" ht="12.75" x14ac:dyDescent="0.2">
      <c r="A74" s="14">
        <v>14</v>
      </c>
      <c r="B74" s="8" t="s">
        <v>124</v>
      </c>
      <c r="C74" s="9" t="s">
        <v>222</v>
      </c>
      <c r="D74" s="10" t="s">
        <v>223</v>
      </c>
      <c r="E74" s="11" t="s">
        <v>21</v>
      </c>
      <c r="F74" s="9" t="s">
        <v>224</v>
      </c>
      <c r="G74" s="2" t="s">
        <v>66</v>
      </c>
      <c r="H74" s="9" t="s">
        <v>236</v>
      </c>
      <c r="I74" s="9" t="s">
        <v>237</v>
      </c>
      <c r="J74" s="12">
        <v>3.3E-3</v>
      </c>
      <c r="K74" s="9" t="s">
        <v>238</v>
      </c>
      <c r="L74" s="9" t="s">
        <v>239</v>
      </c>
      <c r="M74" s="2" t="s">
        <v>28</v>
      </c>
      <c r="AE74" s="5"/>
    </row>
    <row r="75" spans="1:31" ht="12.75" x14ac:dyDescent="0.2">
      <c r="A75" s="14">
        <v>13</v>
      </c>
      <c r="B75" s="8" t="s">
        <v>240</v>
      </c>
      <c r="C75" s="9" t="s">
        <v>222</v>
      </c>
      <c r="D75" s="10" t="s">
        <v>223</v>
      </c>
      <c r="E75" s="11" t="s">
        <v>21</v>
      </c>
      <c r="F75" s="9" t="s">
        <v>224</v>
      </c>
      <c r="G75" s="2" t="s">
        <v>66</v>
      </c>
      <c r="H75" s="9" t="s">
        <v>241</v>
      </c>
      <c r="I75" s="9" t="s">
        <v>242</v>
      </c>
      <c r="J75" s="12">
        <v>0.06</v>
      </c>
      <c r="K75" s="9" t="s">
        <v>244</v>
      </c>
      <c r="L75" s="9" t="s">
        <v>245</v>
      </c>
      <c r="M75" s="2" t="s">
        <v>28</v>
      </c>
      <c r="AE75" s="5"/>
    </row>
    <row r="76" spans="1:31" ht="12.75" x14ac:dyDescent="0.2">
      <c r="A76" s="7">
        <v>137</v>
      </c>
      <c r="B76" s="9" t="s">
        <v>246</v>
      </c>
      <c r="C76" s="9" t="s">
        <v>247</v>
      </c>
      <c r="D76" s="10">
        <v>137</v>
      </c>
      <c r="E76" s="9" t="s">
        <v>21</v>
      </c>
      <c r="F76" s="9" t="s">
        <v>248</v>
      </c>
      <c r="G76" s="9" t="s">
        <v>62</v>
      </c>
      <c r="H76" s="9" t="s">
        <v>249</v>
      </c>
      <c r="I76" s="9" t="s">
        <v>250</v>
      </c>
      <c r="J76" s="41">
        <v>0.81</v>
      </c>
      <c r="K76" s="30">
        <v>41000</v>
      </c>
      <c r="L76" s="30">
        <v>45747</v>
      </c>
      <c r="M76" s="2" t="s">
        <v>251</v>
      </c>
      <c r="AE76" s="5"/>
    </row>
    <row r="77" spans="1:31" ht="12.75" x14ac:dyDescent="0.2">
      <c r="A77" s="14">
        <v>18</v>
      </c>
      <c r="B77" s="8" t="s">
        <v>0</v>
      </c>
      <c r="C77" s="8" t="s">
        <v>7</v>
      </c>
      <c r="D77" s="10" t="s">
        <v>252</v>
      </c>
      <c r="E77" s="11" t="s">
        <v>21</v>
      </c>
      <c r="F77" s="9" t="s">
        <v>253</v>
      </c>
      <c r="G77" s="9" t="s">
        <v>8</v>
      </c>
      <c r="H77" s="9" t="s">
        <v>145</v>
      </c>
      <c r="I77" s="13">
        <v>2030000</v>
      </c>
      <c r="J77" s="12">
        <f t="shared" ref="J77:J78" si="6">I77</f>
        <v>2030000</v>
      </c>
      <c r="K77" s="8" t="s">
        <v>146</v>
      </c>
      <c r="L77" s="9" t="s">
        <v>67</v>
      </c>
      <c r="M77" s="2" t="s">
        <v>28</v>
      </c>
      <c r="N77" s="2" t="s">
        <v>67</v>
      </c>
      <c r="AE77" s="5"/>
    </row>
    <row r="78" spans="1:31" ht="12.75" x14ac:dyDescent="0.2">
      <c r="A78" s="14">
        <v>19</v>
      </c>
      <c r="B78" s="8" t="s">
        <v>0</v>
      </c>
      <c r="C78" s="8" t="s">
        <v>7</v>
      </c>
      <c r="D78" s="10" t="s">
        <v>252</v>
      </c>
      <c r="E78" s="11" t="s">
        <v>21</v>
      </c>
      <c r="F78" s="9" t="s">
        <v>253</v>
      </c>
      <c r="G78" s="9" t="s">
        <v>8</v>
      </c>
      <c r="H78" s="9" t="s">
        <v>147</v>
      </c>
      <c r="I78" s="13">
        <v>406000</v>
      </c>
      <c r="J78" s="12">
        <f t="shared" si="6"/>
        <v>406000</v>
      </c>
      <c r="K78" s="8" t="s">
        <v>148</v>
      </c>
      <c r="L78" s="9" t="s">
        <v>67</v>
      </c>
      <c r="M78" s="2" t="s">
        <v>28</v>
      </c>
      <c r="N78" s="2" t="s">
        <v>67</v>
      </c>
      <c r="AE78" s="5"/>
    </row>
    <row r="79" spans="1:31" ht="12.75" x14ac:dyDescent="0.2">
      <c r="A79" s="19">
        <v>72</v>
      </c>
      <c r="B79" s="8" t="s">
        <v>29</v>
      </c>
      <c r="C79" s="8" t="s">
        <v>7</v>
      </c>
      <c r="D79" s="10" t="s">
        <v>252</v>
      </c>
      <c r="E79" s="11" t="s">
        <v>21</v>
      </c>
      <c r="F79" s="8" t="s">
        <v>253</v>
      </c>
      <c r="G79" s="9" t="s">
        <v>8</v>
      </c>
      <c r="H79" s="9" t="s">
        <v>149</v>
      </c>
      <c r="I79" s="9" t="s">
        <v>150</v>
      </c>
      <c r="J79" s="29"/>
      <c r="K79" s="9" t="s">
        <v>151</v>
      </c>
      <c r="L79" s="9" t="s">
        <v>152</v>
      </c>
      <c r="M79" s="2" t="s">
        <v>28</v>
      </c>
      <c r="AE79" s="5"/>
    </row>
    <row r="80" spans="1:31" ht="12.75" x14ac:dyDescent="0.2">
      <c r="A80" s="14">
        <v>46</v>
      </c>
      <c r="B80" s="8" t="s">
        <v>153</v>
      </c>
      <c r="C80" s="9" t="s">
        <v>254</v>
      </c>
      <c r="D80" s="10">
        <v>46</v>
      </c>
      <c r="E80" s="11" t="s">
        <v>21</v>
      </c>
      <c r="F80" s="9" t="s">
        <v>253</v>
      </c>
      <c r="G80" s="9" t="s">
        <v>111</v>
      </c>
      <c r="H80" s="9" t="s">
        <v>255</v>
      </c>
      <c r="I80" s="11" t="s">
        <v>256</v>
      </c>
      <c r="J80" s="43"/>
      <c r="K80" s="30">
        <v>42277</v>
      </c>
      <c r="L80" s="9" t="s">
        <v>257</v>
      </c>
      <c r="M80" s="2" t="s">
        <v>28</v>
      </c>
      <c r="AE80" s="5"/>
    </row>
    <row r="81" spans="1:31" ht="12.75" x14ac:dyDescent="0.2">
      <c r="A81" s="14">
        <v>48</v>
      </c>
      <c r="B81" s="8" t="s">
        <v>29</v>
      </c>
      <c r="C81" s="9" t="s">
        <v>258</v>
      </c>
      <c r="D81" s="10" t="s">
        <v>259</v>
      </c>
      <c r="E81" s="11" t="s">
        <v>21</v>
      </c>
      <c r="F81" s="9" t="s">
        <v>253</v>
      </c>
      <c r="G81" s="9" t="s">
        <v>162</v>
      </c>
      <c r="H81" s="9" t="s">
        <v>260</v>
      </c>
      <c r="I81" s="11" t="s">
        <v>261</v>
      </c>
      <c r="J81" s="44">
        <f>300000*4</f>
        <v>1200000</v>
      </c>
      <c r="K81" s="30">
        <v>42064</v>
      </c>
      <c r="L81" s="30">
        <v>45016</v>
      </c>
      <c r="M81" s="2" t="s">
        <v>28</v>
      </c>
      <c r="AE81" s="5"/>
    </row>
    <row r="82" spans="1:31" ht="12.75" x14ac:dyDescent="0.2">
      <c r="A82" s="14">
        <v>49</v>
      </c>
      <c r="B82" s="8" t="s">
        <v>153</v>
      </c>
      <c r="C82" s="9" t="s">
        <v>258</v>
      </c>
      <c r="D82" s="10" t="s">
        <v>259</v>
      </c>
      <c r="E82" s="11" t="s">
        <v>21</v>
      </c>
      <c r="F82" s="9" t="s">
        <v>253</v>
      </c>
      <c r="G82" s="9" t="s">
        <v>162</v>
      </c>
      <c r="H82" s="9" t="s">
        <v>262</v>
      </c>
      <c r="I82" s="11" t="s">
        <v>263</v>
      </c>
      <c r="J82" s="43"/>
      <c r="K82" s="30">
        <v>42064</v>
      </c>
      <c r="L82" s="30">
        <v>45016</v>
      </c>
      <c r="M82" s="2" t="s">
        <v>28</v>
      </c>
      <c r="AE82" s="5"/>
    </row>
    <row r="83" spans="1:31" ht="12.75" x14ac:dyDescent="0.2">
      <c r="A83" s="14">
        <v>47</v>
      </c>
      <c r="B83" s="8" t="s">
        <v>0</v>
      </c>
      <c r="C83" s="9" t="s">
        <v>258</v>
      </c>
      <c r="D83" s="10" t="s">
        <v>259</v>
      </c>
      <c r="E83" s="11" t="s">
        <v>21</v>
      </c>
      <c r="F83" s="9" t="s">
        <v>253</v>
      </c>
      <c r="G83" s="9" t="s">
        <v>264</v>
      </c>
      <c r="H83" s="9" t="s">
        <v>265</v>
      </c>
      <c r="I83" s="13">
        <v>5800000</v>
      </c>
      <c r="J83" s="12">
        <f>I83</f>
        <v>5800000</v>
      </c>
      <c r="K83" s="9" t="s">
        <v>72</v>
      </c>
      <c r="L83" s="9" t="s">
        <v>67</v>
      </c>
      <c r="M83" s="2" t="s">
        <v>28</v>
      </c>
      <c r="N83" s="2" t="s">
        <v>67</v>
      </c>
      <c r="AE83" s="5"/>
    </row>
    <row r="84" spans="1:31" ht="12.75" x14ac:dyDescent="0.2">
      <c r="A84" s="19">
        <v>101</v>
      </c>
      <c r="B84" s="2" t="s">
        <v>29</v>
      </c>
      <c r="C84" s="2" t="s">
        <v>61</v>
      </c>
      <c r="D84" s="3">
        <v>101</v>
      </c>
      <c r="E84" s="2" t="s">
        <v>266</v>
      </c>
      <c r="F84" s="2" t="s">
        <v>267</v>
      </c>
      <c r="G84" s="2" t="s">
        <v>62</v>
      </c>
      <c r="H84" s="2" t="s">
        <v>268</v>
      </c>
      <c r="I84" s="2" t="s">
        <v>269</v>
      </c>
      <c r="J84" s="18">
        <f>8300000/7</f>
        <v>1185714.2857142857</v>
      </c>
      <c r="K84" s="2" t="s">
        <v>270</v>
      </c>
      <c r="L84" s="2" t="s">
        <v>271</v>
      </c>
      <c r="M84" s="2" t="s">
        <v>272</v>
      </c>
      <c r="AE84" s="5"/>
    </row>
    <row r="85" spans="1:31" ht="12.75" x14ac:dyDescent="0.2">
      <c r="A85" s="14">
        <v>57</v>
      </c>
      <c r="B85" s="8" t="s">
        <v>29</v>
      </c>
      <c r="C85" s="9" t="s">
        <v>273</v>
      </c>
      <c r="D85" s="10">
        <v>57</v>
      </c>
      <c r="E85" s="9" t="s">
        <v>274</v>
      </c>
      <c r="F85" s="9" t="s">
        <v>275</v>
      </c>
      <c r="G85" s="9" t="s">
        <v>5</v>
      </c>
      <c r="H85" s="9" t="s">
        <v>276</v>
      </c>
      <c r="I85" s="9" t="s">
        <v>277</v>
      </c>
      <c r="J85" s="12">
        <v>14000</v>
      </c>
      <c r="K85" s="9" t="s">
        <v>278</v>
      </c>
      <c r="L85" s="9" t="s">
        <v>72</v>
      </c>
      <c r="M85" s="2" t="s">
        <v>28</v>
      </c>
      <c r="AE85" s="5"/>
    </row>
    <row r="86" spans="1:31" ht="12.75" x14ac:dyDescent="0.2">
      <c r="A86" s="14">
        <v>143</v>
      </c>
      <c r="B86" s="8" t="s">
        <v>153</v>
      </c>
      <c r="C86" s="9" t="s">
        <v>279</v>
      </c>
      <c r="D86" s="10">
        <v>143</v>
      </c>
      <c r="E86" s="11" t="s">
        <v>21</v>
      </c>
      <c r="F86" s="9" t="s">
        <v>280</v>
      </c>
      <c r="G86" s="9" t="s">
        <v>111</v>
      </c>
      <c r="H86" s="9" t="s">
        <v>281</v>
      </c>
      <c r="I86" s="11" t="s">
        <v>282</v>
      </c>
      <c r="J86" s="45">
        <v>0.375</v>
      </c>
      <c r="K86" s="30">
        <v>42824</v>
      </c>
      <c r="L86" s="9" t="s">
        <v>283</v>
      </c>
      <c r="M86" s="2" t="s">
        <v>284</v>
      </c>
      <c r="AE86" s="5"/>
    </row>
    <row r="87" spans="1:31" ht="12.75" x14ac:dyDescent="0.2">
      <c r="A87" s="14">
        <v>136</v>
      </c>
      <c r="B87" s="8" t="s">
        <v>153</v>
      </c>
      <c r="C87" s="9" t="s">
        <v>285</v>
      </c>
      <c r="D87" s="10">
        <v>136</v>
      </c>
      <c r="E87" s="11" t="s">
        <v>21</v>
      </c>
      <c r="F87" s="9" t="s">
        <v>286</v>
      </c>
      <c r="G87" s="9" t="s">
        <v>5</v>
      </c>
      <c r="H87" s="9" t="s">
        <v>145</v>
      </c>
      <c r="I87" s="11" t="s">
        <v>287</v>
      </c>
      <c r="J87" s="45">
        <v>0.1167</v>
      </c>
      <c r="K87" s="9" t="s">
        <v>288</v>
      </c>
      <c r="L87" s="9" t="s">
        <v>283</v>
      </c>
      <c r="M87" s="2" t="s">
        <v>289</v>
      </c>
      <c r="AE87" s="5"/>
    </row>
    <row r="88" spans="1:31" ht="12.75" x14ac:dyDescent="0.2">
      <c r="A88" s="14">
        <v>58</v>
      </c>
      <c r="B88" s="8" t="s">
        <v>153</v>
      </c>
      <c r="C88" s="9" t="s">
        <v>290</v>
      </c>
      <c r="D88" s="10">
        <v>58</v>
      </c>
      <c r="E88" s="11" t="s">
        <v>21</v>
      </c>
      <c r="F88" s="9" t="s">
        <v>291</v>
      </c>
      <c r="G88" s="9" t="s">
        <v>243</v>
      </c>
      <c r="H88" s="9" t="s">
        <v>292</v>
      </c>
      <c r="I88" s="11" t="s">
        <v>293</v>
      </c>
      <c r="J88" s="46"/>
      <c r="K88" s="30">
        <v>41365</v>
      </c>
      <c r="L88" s="9" t="s">
        <v>294</v>
      </c>
      <c r="M88" s="2" t="s">
        <v>295</v>
      </c>
      <c r="AE88" s="5"/>
    </row>
    <row r="89" spans="1:31" ht="12.75" x14ac:dyDescent="0.2">
      <c r="A89" s="14">
        <v>135</v>
      </c>
      <c r="B89" s="8" t="s">
        <v>19</v>
      </c>
      <c r="C89" s="11" t="s">
        <v>296</v>
      </c>
      <c r="D89" s="21" t="s">
        <v>297</v>
      </c>
      <c r="E89" s="11" t="s">
        <v>21</v>
      </c>
      <c r="F89" s="11" t="s">
        <v>298</v>
      </c>
      <c r="G89" s="11" t="s">
        <v>23</v>
      </c>
      <c r="H89" s="11" t="s">
        <v>30</v>
      </c>
      <c r="I89" s="9" t="s">
        <v>299</v>
      </c>
      <c r="J89" s="16">
        <v>0.5</v>
      </c>
      <c r="K89" s="9" t="s">
        <v>26</v>
      </c>
      <c r="L89" s="8" t="s">
        <v>55</v>
      </c>
      <c r="M89" s="2" t="s">
        <v>300</v>
      </c>
      <c r="AE89" s="5"/>
    </row>
    <row r="90" spans="1:31" ht="12.75" x14ac:dyDescent="0.2">
      <c r="A90" s="14">
        <v>136</v>
      </c>
      <c r="B90" s="8" t="s">
        <v>19</v>
      </c>
      <c r="C90" s="11" t="s">
        <v>296</v>
      </c>
      <c r="D90" s="21" t="s">
        <v>297</v>
      </c>
      <c r="E90" s="11" t="s">
        <v>21</v>
      </c>
      <c r="F90" s="11" t="s">
        <v>298</v>
      </c>
      <c r="G90" s="11" t="s">
        <v>23</v>
      </c>
      <c r="H90" s="11" t="s">
        <v>77</v>
      </c>
      <c r="I90" s="8" t="s">
        <v>301</v>
      </c>
      <c r="J90" s="24">
        <v>0.04</v>
      </c>
      <c r="K90" s="9" t="s">
        <v>26</v>
      </c>
      <c r="L90" s="8" t="s">
        <v>55</v>
      </c>
      <c r="M90" s="2" t="s">
        <v>300</v>
      </c>
      <c r="AE90" s="5"/>
    </row>
    <row r="91" spans="1:31" ht="12.75" x14ac:dyDescent="0.2">
      <c r="A91" s="14">
        <v>20</v>
      </c>
      <c r="B91" s="8" t="s">
        <v>0</v>
      </c>
      <c r="C91" s="9" t="s">
        <v>302</v>
      </c>
      <c r="D91" s="47" t="s">
        <v>303</v>
      </c>
      <c r="E91" s="11" t="s">
        <v>21</v>
      </c>
      <c r="F91" s="9" t="s">
        <v>304</v>
      </c>
      <c r="G91" s="9" t="s">
        <v>8</v>
      </c>
      <c r="H91" s="9" t="s">
        <v>145</v>
      </c>
      <c r="I91" s="13">
        <v>1240000</v>
      </c>
      <c r="J91" s="12">
        <f t="shared" ref="J91:J92" si="7">I91</f>
        <v>1240000</v>
      </c>
      <c r="K91" s="8" t="s">
        <v>146</v>
      </c>
      <c r="L91" s="9" t="s">
        <v>67</v>
      </c>
      <c r="M91" s="2" t="s">
        <v>28</v>
      </c>
      <c r="N91" s="2" t="s">
        <v>67</v>
      </c>
      <c r="AE91" s="5"/>
    </row>
    <row r="92" spans="1:31" ht="12.75" x14ac:dyDescent="0.2">
      <c r="A92" s="14">
        <v>21</v>
      </c>
      <c r="B92" s="8" t="s">
        <v>0</v>
      </c>
      <c r="C92" s="9" t="s">
        <v>302</v>
      </c>
      <c r="D92" s="47" t="s">
        <v>303</v>
      </c>
      <c r="E92" s="11" t="s">
        <v>21</v>
      </c>
      <c r="F92" s="9" t="s">
        <v>304</v>
      </c>
      <c r="G92" s="9" t="s">
        <v>8</v>
      </c>
      <c r="H92" s="9" t="s">
        <v>147</v>
      </c>
      <c r="I92" s="13">
        <v>248000</v>
      </c>
      <c r="J92" s="12">
        <f t="shared" si="7"/>
        <v>248000</v>
      </c>
      <c r="K92" s="8" t="s">
        <v>148</v>
      </c>
      <c r="L92" s="9" t="s">
        <v>67</v>
      </c>
      <c r="M92" s="2" t="s">
        <v>28</v>
      </c>
      <c r="N92" s="2" t="s">
        <v>67</v>
      </c>
      <c r="AE92" s="5"/>
    </row>
    <row r="93" spans="1:31" ht="12.75" x14ac:dyDescent="0.2">
      <c r="A93" s="19">
        <v>73</v>
      </c>
      <c r="B93" s="8" t="s">
        <v>29</v>
      </c>
      <c r="C93" s="9" t="s">
        <v>302</v>
      </c>
      <c r="D93" s="47" t="s">
        <v>303</v>
      </c>
      <c r="E93" s="11" t="s">
        <v>21</v>
      </c>
      <c r="F93" s="8" t="s">
        <v>305</v>
      </c>
      <c r="G93" s="9" t="s">
        <v>8</v>
      </c>
      <c r="H93" s="9" t="s">
        <v>149</v>
      </c>
      <c r="I93" s="9" t="s">
        <v>150</v>
      </c>
      <c r="J93" s="29"/>
      <c r="K93" s="9" t="s">
        <v>151</v>
      </c>
      <c r="L93" s="9" t="s">
        <v>152</v>
      </c>
      <c r="M93" s="2" t="s">
        <v>28</v>
      </c>
      <c r="AE93" s="5"/>
    </row>
    <row r="94" spans="1:31" ht="12.75" x14ac:dyDescent="0.2">
      <c r="A94" s="14">
        <v>138</v>
      </c>
      <c r="B94" s="8" t="s">
        <v>153</v>
      </c>
      <c r="C94" s="9" t="s">
        <v>306</v>
      </c>
      <c r="D94" s="10">
        <v>138</v>
      </c>
      <c r="E94" s="11" t="s">
        <v>21</v>
      </c>
      <c r="F94" s="9" t="s">
        <v>307</v>
      </c>
      <c r="G94" s="9" t="s">
        <v>243</v>
      </c>
      <c r="H94" s="9" t="s">
        <v>292</v>
      </c>
      <c r="I94" s="11" t="s">
        <v>308</v>
      </c>
      <c r="J94" s="45">
        <f t="shared" ref="J94:J95" si="8">0.75*0.5*1</f>
        <v>0.375</v>
      </c>
      <c r="K94" s="30">
        <v>41000</v>
      </c>
      <c r="L94" s="9" t="s">
        <v>294</v>
      </c>
      <c r="M94" s="48" t="s">
        <v>309</v>
      </c>
      <c r="AE94" s="5"/>
    </row>
    <row r="95" spans="1:31" ht="12.75" x14ac:dyDescent="0.2">
      <c r="A95" s="14">
        <v>96</v>
      </c>
      <c r="B95" s="8" t="s">
        <v>153</v>
      </c>
      <c r="C95" s="9" t="s">
        <v>310</v>
      </c>
      <c r="D95" s="10">
        <v>96</v>
      </c>
      <c r="E95" s="11" t="s">
        <v>21</v>
      </c>
      <c r="F95" s="9" t="s">
        <v>307</v>
      </c>
      <c r="G95" s="9" t="s">
        <v>243</v>
      </c>
      <c r="H95" s="9" t="s">
        <v>292</v>
      </c>
      <c r="I95" s="11" t="s">
        <v>293</v>
      </c>
      <c r="J95" s="45">
        <f t="shared" si="8"/>
        <v>0.375</v>
      </c>
      <c r="K95" s="30">
        <v>41000</v>
      </c>
      <c r="L95" s="9" t="s">
        <v>294</v>
      </c>
      <c r="M95" s="48" t="s">
        <v>311</v>
      </c>
      <c r="AE95" s="5"/>
    </row>
    <row r="96" spans="1:31" ht="12.75" x14ac:dyDescent="0.2">
      <c r="A96" s="14">
        <v>135</v>
      </c>
      <c r="B96" s="8" t="s">
        <v>153</v>
      </c>
      <c r="C96" s="9" t="s">
        <v>312</v>
      </c>
      <c r="D96" s="10">
        <v>135</v>
      </c>
      <c r="E96" s="11" t="s">
        <v>21</v>
      </c>
      <c r="F96" s="9" t="s">
        <v>313</v>
      </c>
      <c r="G96" s="9" t="s">
        <v>5</v>
      </c>
      <c r="H96" s="9" t="s">
        <v>145</v>
      </c>
      <c r="I96" s="11" t="s">
        <v>314</v>
      </c>
      <c r="J96" s="45">
        <v>0.35</v>
      </c>
      <c r="K96" s="30">
        <v>41361</v>
      </c>
      <c r="L96" s="9" t="s">
        <v>283</v>
      </c>
      <c r="AE96" s="5"/>
    </row>
    <row r="97" spans="1:31" ht="12.75" x14ac:dyDescent="0.2">
      <c r="A97" s="19">
        <v>186</v>
      </c>
      <c r="B97" s="8" t="s">
        <v>0</v>
      </c>
      <c r="C97" s="2" t="s">
        <v>315</v>
      </c>
      <c r="D97" s="3" t="s">
        <v>316</v>
      </c>
      <c r="E97" s="2" t="s">
        <v>317</v>
      </c>
      <c r="F97" s="2" t="s">
        <v>318</v>
      </c>
      <c r="G97" s="2" t="s">
        <v>5</v>
      </c>
      <c r="H97" s="2" t="s">
        <v>319</v>
      </c>
      <c r="I97" s="2" t="s">
        <v>320</v>
      </c>
      <c r="J97" s="18" t="e">
        <f>1000000*#REF!</f>
        <v>#REF!</v>
      </c>
      <c r="L97" s="2" t="s">
        <v>67</v>
      </c>
      <c r="M97" s="2" t="s">
        <v>321</v>
      </c>
      <c r="N97" s="2" t="s">
        <v>67</v>
      </c>
      <c r="AE97" s="5"/>
    </row>
    <row r="98" spans="1:31" ht="12.75" x14ac:dyDescent="0.2">
      <c r="A98" s="19">
        <v>187</v>
      </c>
      <c r="B98" s="8" t="s">
        <v>0</v>
      </c>
      <c r="C98" s="2" t="s">
        <v>315</v>
      </c>
      <c r="D98" s="3" t="s">
        <v>316</v>
      </c>
      <c r="E98" s="2" t="s">
        <v>317</v>
      </c>
      <c r="F98" s="2" t="s">
        <v>318</v>
      </c>
      <c r="G98" s="2" t="s">
        <v>5</v>
      </c>
      <c r="H98" s="2" t="s">
        <v>322</v>
      </c>
      <c r="I98" s="2" t="s">
        <v>323</v>
      </c>
      <c r="J98" s="18" t="e">
        <f>1400000*#REF!</f>
        <v>#REF!</v>
      </c>
      <c r="K98" s="2" t="s">
        <v>324</v>
      </c>
      <c r="L98" s="2" t="s">
        <v>67</v>
      </c>
      <c r="M98" s="2" t="s">
        <v>325</v>
      </c>
      <c r="N98" s="2" t="s">
        <v>67</v>
      </c>
      <c r="AE98" s="5"/>
    </row>
    <row r="99" spans="1:31" ht="12.75" x14ac:dyDescent="0.2">
      <c r="A99" s="19">
        <v>189</v>
      </c>
      <c r="B99" s="8" t="s">
        <v>0</v>
      </c>
      <c r="C99" s="2" t="s">
        <v>315</v>
      </c>
      <c r="D99" s="3" t="s">
        <v>316</v>
      </c>
      <c r="E99" s="2" t="s">
        <v>317</v>
      </c>
      <c r="F99" s="2" t="s">
        <v>318</v>
      </c>
      <c r="G99" s="2" t="s">
        <v>5</v>
      </c>
      <c r="H99" s="2" t="s">
        <v>322</v>
      </c>
      <c r="I99" s="2" t="s">
        <v>326</v>
      </c>
      <c r="J99" s="18" t="e">
        <f>2000000*#REF!</f>
        <v>#REF!</v>
      </c>
      <c r="K99" s="2" t="s">
        <v>324</v>
      </c>
      <c r="L99" s="2" t="s">
        <v>67</v>
      </c>
      <c r="M99" s="2" t="s">
        <v>327</v>
      </c>
      <c r="N99" s="2" t="s">
        <v>67</v>
      </c>
      <c r="AE99" s="5"/>
    </row>
    <row r="100" spans="1:31" ht="12.75" x14ac:dyDescent="0.2">
      <c r="A100" s="19">
        <v>190</v>
      </c>
      <c r="B100" s="8" t="s">
        <v>0</v>
      </c>
      <c r="C100" s="2" t="s">
        <v>315</v>
      </c>
      <c r="D100" s="3" t="s">
        <v>316</v>
      </c>
      <c r="E100" s="2" t="s">
        <v>317</v>
      </c>
      <c r="F100" s="2" t="s">
        <v>318</v>
      </c>
      <c r="G100" s="2" t="s">
        <v>5</v>
      </c>
      <c r="H100" s="2" t="s">
        <v>328</v>
      </c>
      <c r="I100" s="2" t="s">
        <v>329</v>
      </c>
      <c r="J100" s="18" t="e">
        <f>500000*#REF!</f>
        <v>#REF!</v>
      </c>
      <c r="L100" s="2" t="s">
        <v>67</v>
      </c>
      <c r="M100" s="2" t="s">
        <v>330</v>
      </c>
      <c r="N100" s="2" t="s">
        <v>67</v>
      </c>
      <c r="AE100" s="5"/>
    </row>
    <row r="101" spans="1:31" ht="12.75" x14ac:dyDescent="0.2">
      <c r="A101" s="19">
        <v>185</v>
      </c>
      <c r="B101" s="8" t="s">
        <v>29</v>
      </c>
      <c r="C101" s="2" t="s">
        <v>315</v>
      </c>
      <c r="D101" s="3" t="s">
        <v>316</v>
      </c>
      <c r="E101" s="2" t="s">
        <v>317</v>
      </c>
      <c r="F101" s="2" t="s">
        <v>318</v>
      </c>
      <c r="G101" s="2" t="s">
        <v>5</v>
      </c>
      <c r="H101" s="2" t="s">
        <v>322</v>
      </c>
      <c r="I101" s="2" t="s">
        <v>331</v>
      </c>
      <c r="J101" s="18" t="e">
        <f>(3000000/3)*#REF!</f>
        <v>#REF!</v>
      </c>
      <c r="K101" s="2">
        <v>2000</v>
      </c>
      <c r="L101" s="2" t="s">
        <v>332</v>
      </c>
      <c r="M101" s="2" t="s">
        <v>176</v>
      </c>
      <c r="N101" s="2" t="s">
        <v>67</v>
      </c>
      <c r="AE101" s="5"/>
    </row>
    <row r="102" spans="1:31" ht="12.75" x14ac:dyDescent="0.2">
      <c r="A102" s="19">
        <v>188</v>
      </c>
      <c r="B102" s="8" t="s">
        <v>29</v>
      </c>
      <c r="C102" s="2" t="s">
        <v>315</v>
      </c>
      <c r="D102" s="3" t="s">
        <v>316</v>
      </c>
      <c r="E102" s="2" t="s">
        <v>317</v>
      </c>
      <c r="F102" s="2" t="s">
        <v>318</v>
      </c>
      <c r="G102" s="2" t="s">
        <v>5</v>
      </c>
      <c r="H102" s="2" t="s">
        <v>333</v>
      </c>
      <c r="I102" s="2" t="s">
        <v>334</v>
      </c>
      <c r="J102" s="18" t="e">
        <f>25000*#REF!</f>
        <v>#REF!</v>
      </c>
      <c r="K102" s="2" t="s">
        <v>335</v>
      </c>
      <c r="L102" s="2" t="s">
        <v>336</v>
      </c>
      <c r="M102" s="2" t="s">
        <v>325</v>
      </c>
      <c r="N102" s="2" t="s">
        <v>67</v>
      </c>
      <c r="AE102" s="5"/>
    </row>
    <row r="103" spans="1:31" ht="12.75" x14ac:dyDescent="0.2">
      <c r="A103" s="19">
        <v>182</v>
      </c>
      <c r="B103" s="8" t="s">
        <v>153</v>
      </c>
      <c r="C103" s="2" t="s">
        <v>315</v>
      </c>
      <c r="D103" s="3" t="s">
        <v>316</v>
      </c>
      <c r="E103" s="2" t="s">
        <v>317</v>
      </c>
      <c r="F103" s="2" t="s">
        <v>318</v>
      </c>
      <c r="G103" s="2" t="s">
        <v>5</v>
      </c>
      <c r="H103" s="2" t="s">
        <v>190</v>
      </c>
      <c r="I103" s="2" t="s">
        <v>337</v>
      </c>
      <c r="J103" s="27">
        <v>0.65</v>
      </c>
      <c r="K103" s="2" t="s">
        <v>338</v>
      </c>
      <c r="L103" s="2" t="s">
        <v>339</v>
      </c>
      <c r="M103" s="2" t="s">
        <v>193</v>
      </c>
      <c r="N103" s="2" t="s">
        <v>67</v>
      </c>
      <c r="AE103" s="5"/>
    </row>
    <row r="104" spans="1:31" ht="12.75" x14ac:dyDescent="0.2">
      <c r="A104" s="19">
        <v>184</v>
      </c>
      <c r="B104" s="8" t="s">
        <v>153</v>
      </c>
      <c r="C104" s="2" t="s">
        <v>315</v>
      </c>
      <c r="D104" s="3" t="s">
        <v>316</v>
      </c>
      <c r="E104" s="2" t="s">
        <v>317</v>
      </c>
      <c r="F104" s="2" t="s">
        <v>318</v>
      </c>
      <c r="G104" s="2" t="s">
        <v>5</v>
      </c>
      <c r="H104" s="2" t="s">
        <v>194</v>
      </c>
      <c r="I104" s="2" t="s">
        <v>340</v>
      </c>
      <c r="J104" s="27">
        <v>0.01</v>
      </c>
      <c r="K104" s="2" t="s">
        <v>341</v>
      </c>
      <c r="L104" s="2" t="s">
        <v>339</v>
      </c>
      <c r="M104" s="2" t="s">
        <v>342</v>
      </c>
      <c r="N104" s="2" t="s">
        <v>67</v>
      </c>
      <c r="AE104" s="5"/>
    </row>
    <row r="105" spans="1:31" ht="12.75" x14ac:dyDescent="0.2">
      <c r="A105" s="19">
        <v>212</v>
      </c>
      <c r="B105" s="8" t="s">
        <v>153</v>
      </c>
      <c r="C105" s="2" t="s">
        <v>315</v>
      </c>
      <c r="D105" s="3" t="s">
        <v>316</v>
      </c>
      <c r="E105" s="2" t="s">
        <v>317</v>
      </c>
      <c r="F105" s="2" t="s">
        <v>318</v>
      </c>
      <c r="G105" s="2" t="s">
        <v>5</v>
      </c>
      <c r="H105" s="2" t="s">
        <v>190</v>
      </c>
      <c r="I105" s="2" t="s">
        <v>343</v>
      </c>
      <c r="J105" s="27">
        <v>0.31</v>
      </c>
      <c r="K105" s="2" t="s">
        <v>338</v>
      </c>
      <c r="L105" s="2" t="s">
        <v>339</v>
      </c>
      <c r="M105" s="2" t="s">
        <v>193</v>
      </c>
      <c r="N105" s="2" t="s">
        <v>67</v>
      </c>
      <c r="AE105" s="5"/>
    </row>
    <row r="106" spans="1:31" ht="12.75" x14ac:dyDescent="0.2">
      <c r="A106" s="19">
        <v>213</v>
      </c>
      <c r="B106" s="8" t="s">
        <v>153</v>
      </c>
      <c r="C106" s="2" t="s">
        <v>315</v>
      </c>
      <c r="D106" s="3" t="s">
        <v>316</v>
      </c>
      <c r="E106" s="2" t="s">
        <v>317</v>
      </c>
      <c r="F106" s="2" t="s">
        <v>318</v>
      </c>
      <c r="G106" s="2" t="s">
        <v>5</v>
      </c>
      <c r="H106" s="2" t="s">
        <v>190</v>
      </c>
      <c r="I106" s="2" t="s">
        <v>344</v>
      </c>
      <c r="J106" s="27">
        <v>0.04</v>
      </c>
      <c r="K106" s="2" t="s">
        <v>338</v>
      </c>
      <c r="L106" s="2" t="s">
        <v>339</v>
      </c>
      <c r="M106" s="2" t="s">
        <v>193</v>
      </c>
      <c r="N106" s="2" t="s">
        <v>67</v>
      </c>
      <c r="AE106" s="5"/>
    </row>
    <row r="107" spans="1:31" ht="12.75" x14ac:dyDescent="0.2">
      <c r="A107" s="19">
        <v>183</v>
      </c>
      <c r="B107" s="9" t="s">
        <v>345</v>
      </c>
      <c r="C107" s="2" t="s">
        <v>315</v>
      </c>
      <c r="D107" s="3" t="s">
        <v>316</v>
      </c>
      <c r="E107" s="2" t="s">
        <v>317</v>
      </c>
      <c r="F107" s="2" t="s">
        <v>318</v>
      </c>
      <c r="G107" s="2" t="s">
        <v>5</v>
      </c>
      <c r="H107" s="2" t="s">
        <v>346</v>
      </c>
      <c r="I107" s="2" t="s">
        <v>347</v>
      </c>
      <c r="J107" s="27">
        <v>0.02</v>
      </c>
      <c r="K107" s="2" t="s">
        <v>348</v>
      </c>
      <c r="L107" s="2" t="s">
        <v>339</v>
      </c>
      <c r="M107" s="2" t="s">
        <v>349</v>
      </c>
      <c r="N107" s="2" t="s">
        <v>67</v>
      </c>
      <c r="AE107" s="5"/>
    </row>
    <row r="108" spans="1:31" ht="12.75" x14ac:dyDescent="0.2">
      <c r="A108" s="19">
        <v>214</v>
      </c>
      <c r="B108" s="9" t="s">
        <v>345</v>
      </c>
      <c r="C108" s="2" t="s">
        <v>315</v>
      </c>
      <c r="D108" s="3" t="s">
        <v>316</v>
      </c>
      <c r="E108" s="2" t="s">
        <v>317</v>
      </c>
      <c r="F108" s="2" t="s">
        <v>318</v>
      </c>
      <c r="G108" s="2" t="s">
        <v>5</v>
      </c>
      <c r="H108" s="2" t="s">
        <v>346</v>
      </c>
      <c r="I108" s="2" t="s">
        <v>350</v>
      </c>
      <c r="J108" s="27">
        <v>0.01</v>
      </c>
      <c r="K108" s="2" t="s">
        <v>348</v>
      </c>
      <c r="L108" s="2" t="s">
        <v>339</v>
      </c>
      <c r="M108" s="2" t="s">
        <v>349</v>
      </c>
      <c r="N108" s="2" t="s">
        <v>67</v>
      </c>
      <c r="AE108" s="5"/>
    </row>
    <row r="109" spans="1:31" ht="12.75" x14ac:dyDescent="0.2">
      <c r="A109" s="19">
        <v>215</v>
      </c>
      <c r="B109" s="9" t="s">
        <v>345</v>
      </c>
      <c r="C109" s="2" t="s">
        <v>315</v>
      </c>
      <c r="D109" s="3" t="s">
        <v>316</v>
      </c>
      <c r="E109" s="2" t="s">
        <v>317</v>
      </c>
      <c r="F109" s="2" t="s">
        <v>318</v>
      </c>
      <c r="G109" s="2" t="s">
        <v>5</v>
      </c>
      <c r="H109" s="2" t="s">
        <v>346</v>
      </c>
      <c r="I109" s="2" t="s">
        <v>351</v>
      </c>
      <c r="J109" s="27">
        <v>0.01</v>
      </c>
      <c r="K109" s="2" t="s">
        <v>348</v>
      </c>
      <c r="L109" s="2" t="s">
        <v>339</v>
      </c>
      <c r="M109" s="2" t="s">
        <v>349</v>
      </c>
      <c r="N109" s="2" t="s">
        <v>67</v>
      </c>
      <c r="AE109" s="5"/>
    </row>
    <row r="110" spans="1:31" ht="12.75" x14ac:dyDescent="0.2">
      <c r="A110" s="19">
        <v>216</v>
      </c>
      <c r="B110" s="9" t="s">
        <v>345</v>
      </c>
      <c r="C110" s="2" t="s">
        <v>315</v>
      </c>
      <c r="D110" s="3" t="s">
        <v>316</v>
      </c>
      <c r="E110" s="2" t="s">
        <v>317</v>
      </c>
      <c r="F110" s="2" t="s">
        <v>318</v>
      </c>
      <c r="G110" s="2" t="s">
        <v>5</v>
      </c>
      <c r="H110" s="2" t="s">
        <v>346</v>
      </c>
      <c r="I110" s="2" t="s">
        <v>352</v>
      </c>
      <c r="J110" s="27">
        <v>0.01</v>
      </c>
      <c r="K110" s="2" t="s">
        <v>348</v>
      </c>
      <c r="L110" s="2" t="s">
        <v>339</v>
      </c>
      <c r="M110" s="2" t="s">
        <v>349</v>
      </c>
      <c r="N110" s="2" t="s">
        <v>67</v>
      </c>
      <c r="AE110" s="5"/>
    </row>
    <row r="111" spans="1:31" ht="12.75" x14ac:dyDescent="0.2">
      <c r="A111" s="19">
        <v>106</v>
      </c>
      <c r="B111" s="2" t="s">
        <v>29</v>
      </c>
      <c r="C111" s="2" t="s">
        <v>353</v>
      </c>
      <c r="D111" s="3" t="s">
        <v>354</v>
      </c>
      <c r="E111" s="2" t="s">
        <v>355</v>
      </c>
      <c r="F111" s="17" t="s">
        <v>356</v>
      </c>
      <c r="G111" s="2" t="s">
        <v>5</v>
      </c>
      <c r="H111" s="2" t="s">
        <v>357</v>
      </c>
      <c r="I111" s="6" t="s">
        <v>358</v>
      </c>
      <c r="J111" s="18">
        <v>50000</v>
      </c>
      <c r="K111" s="8" t="s">
        <v>359</v>
      </c>
      <c r="L111" s="2" t="s">
        <v>360</v>
      </c>
      <c r="M111" s="2" t="s">
        <v>361</v>
      </c>
      <c r="AE111" s="5"/>
    </row>
    <row r="112" spans="1:31" ht="12.75" x14ac:dyDescent="0.2">
      <c r="A112" s="19">
        <v>102</v>
      </c>
      <c r="B112" s="2" t="s">
        <v>0</v>
      </c>
      <c r="C112" s="2" t="s">
        <v>353</v>
      </c>
      <c r="D112" s="3" t="s">
        <v>362</v>
      </c>
      <c r="E112" s="2" t="s">
        <v>355</v>
      </c>
      <c r="F112" s="17" t="s">
        <v>363</v>
      </c>
      <c r="G112" s="2" t="s">
        <v>5</v>
      </c>
      <c r="H112" s="2" t="s">
        <v>364</v>
      </c>
      <c r="I112" s="6">
        <v>1000000</v>
      </c>
      <c r="J112" s="12">
        <f t="shared" ref="J112:J113" si="9">I112</f>
        <v>1000000</v>
      </c>
      <c r="K112" s="49" t="s">
        <v>359</v>
      </c>
      <c r="L112" s="2" t="s">
        <v>67</v>
      </c>
      <c r="M112" s="2" t="s">
        <v>365</v>
      </c>
      <c r="AE112" s="5"/>
    </row>
    <row r="113" spans="1:31" ht="12.75" x14ac:dyDescent="0.2">
      <c r="A113" s="19">
        <v>103</v>
      </c>
      <c r="B113" s="2" t="s">
        <v>0</v>
      </c>
      <c r="C113" s="2" t="s">
        <v>353</v>
      </c>
      <c r="D113" s="3" t="s">
        <v>362</v>
      </c>
      <c r="E113" s="2" t="s">
        <v>355</v>
      </c>
      <c r="F113" s="17" t="s">
        <v>363</v>
      </c>
      <c r="G113" s="2" t="s">
        <v>5</v>
      </c>
      <c r="H113" s="2" t="s">
        <v>364</v>
      </c>
      <c r="I113" s="6">
        <v>1000000</v>
      </c>
      <c r="J113" s="12">
        <f t="shared" si="9"/>
        <v>1000000</v>
      </c>
      <c r="K113" s="49" t="s">
        <v>366</v>
      </c>
      <c r="L113" s="2" t="s">
        <v>67</v>
      </c>
      <c r="M113" s="2" t="s">
        <v>365</v>
      </c>
      <c r="AE113" s="5"/>
    </row>
    <row r="114" spans="1:31" ht="12.75" x14ac:dyDescent="0.2">
      <c r="A114" s="19">
        <v>104</v>
      </c>
      <c r="B114" s="2" t="s">
        <v>29</v>
      </c>
      <c r="C114" s="2" t="s">
        <v>353</v>
      </c>
      <c r="D114" s="3" t="s">
        <v>354</v>
      </c>
      <c r="E114" s="2" t="s">
        <v>355</v>
      </c>
      <c r="F114" s="17" t="s">
        <v>363</v>
      </c>
      <c r="G114" s="2" t="s">
        <v>5</v>
      </c>
      <c r="H114" s="2" t="s">
        <v>364</v>
      </c>
      <c r="I114" s="6" t="s">
        <v>367</v>
      </c>
      <c r="J114" s="18">
        <v>300000</v>
      </c>
      <c r="K114" s="49" t="s">
        <v>368</v>
      </c>
      <c r="L114" s="2" t="s">
        <v>369</v>
      </c>
      <c r="M114" s="2" t="s">
        <v>370</v>
      </c>
      <c r="AE114" s="5"/>
    </row>
    <row r="115" spans="1:31" ht="12.75" x14ac:dyDescent="0.2">
      <c r="A115" s="19">
        <v>105</v>
      </c>
      <c r="B115" s="2" t="s">
        <v>29</v>
      </c>
      <c r="C115" s="2" t="s">
        <v>353</v>
      </c>
      <c r="D115" s="3" t="s">
        <v>354</v>
      </c>
      <c r="E115" s="2" t="s">
        <v>355</v>
      </c>
      <c r="F115" s="17" t="s">
        <v>363</v>
      </c>
      <c r="G115" s="2" t="s">
        <v>5</v>
      </c>
      <c r="H115" s="2" t="s">
        <v>371</v>
      </c>
      <c r="I115" s="6" t="s">
        <v>372</v>
      </c>
      <c r="J115" s="18">
        <v>275000</v>
      </c>
      <c r="K115" s="49" t="s">
        <v>368</v>
      </c>
      <c r="L115" s="2" t="s">
        <v>369</v>
      </c>
      <c r="M115" s="2" t="s">
        <v>370</v>
      </c>
      <c r="AE115" s="5"/>
    </row>
    <row r="116" spans="1:31" ht="12.75" x14ac:dyDescent="0.2">
      <c r="A116" s="19">
        <v>203</v>
      </c>
      <c r="B116" s="2" t="s">
        <v>29</v>
      </c>
      <c r="C116" s="2" t="s">
        <v>353</v>
      </c>
      <c r="D116" s="3" t="s">
        <v>354</v>
      </c>
      <c r="E116" s="2" t="s">
        <v>355</v>
      </c>
      <c r="F116" s="17" t="s">
        <v>363</v>
      </c>
      <c r="G116" s="2" t="s">
        <v>5</v>
      </c>
      <c r="H116" s="2" t="s">
        <v>364</v>
      </c>
      <c r="I116" s="6" t="s">
        <v>373</v>
      </c>
      <c r="J116" s="18">
        <v>500000</v>
      </c>
      <c r="K116" s="49" t="s">
        <v>374</v>
      </c>
      <c r="L116" s="2" t="s">
        <v>369</v>
      </c>
      <c r="M116" s="2" t="s">
        <v>370</v>
      </c>
      <c r="AE116" s="5"/>
    </row>
    <row r="117" spans="1:31" ht="12.75" x14ac:dyDescent="0.2">
      <c r="A117" s="19">
        <v>204</v>
      </c>
      <c r="B117" s="2" t="s">
        <v>29</v>
      </c>
      <c r="C117" s="2" t="s">
        <v>353</v>
      </c>
      <c r="D117" s="3" t="s">
        <v>354</v>
      </c>
      <c r="E117" s="2" t="s">
        <v>355</v>
      </c>
      <c r="F117" s="17" t="s">
        <v>363</v>
      </c>
      <c r="G117" s="2" t="s">
        <v>5</v>
      </c>
      <c r="H117" s="2" t="s">
        <v>364</v>
      </c>
      <c r="I117" s="6" t="s">
        <v>375</v>
      </c>
      <c r="J117" s="18">
        <v>800000</v>
      </c>
      <c r="K117" s="49" t="s">
        <v>376</v>
      </c>
      <c r="L117" s="2" t="s">
        <v>369</v>
      </c>
      <c r="M117" s="2" t="s">
        <v>370</v>
      </c>
      <c r="AE117" s="5"/>
    </row>
    <row r="118" spans="1:31" ht="12.75" x14ac:dyDescent="0.2">
      <c r="A118" s="19">
        <v>107</v>
      </c>
      <c r="B118" s="8" t="s">
        <v>153</v>
      </c>
      <c r="C118" s="2" t="s">
        <v>353</v>
      </c>
      <c r="D118" s="3" t="s">
        <v>362</v>
      </c>
      <c r="E118" s="2" t="s">
        <v>355</v>
      </c>
      <c r="F118" s="17" t="s">
        <v>363</v>
      </c>
      <c r="G118" s="2" t="s">
        <v>5</v>
      </c>
      <c r="H118" s="2" t="s">
        <v>377</v>
      </c>
      <c r="I118" s="6" t="s">
        <v>378</v>
      </c>
      <c r="J118" s="27">
        <v>4.4999999999999998E-2</v>
      </c>
      <c r="K118" s="8" t="s">
        <v>379</v>
      </c>
      <c r="L118" s="2" t="s">
        <v>72</v>
      </c>
      <c r="M118" s="2" t="s">
        <v>380</v>
      </c>
      <c r="AE118" s="5"/>
    </row>
    <row r="119" spans="1:31" ht="12.75" x14ac:dyDescent="0.2">
      <c r="A119" s="19">
        <v>74</v>
      </c>
      <c r="B119" s="8" t="s">
        <v>29</v>
      </c>
      <c r="C119" s="9" t="s">
        <v>381</v>
      </c>
      <c r="D119" s="10" t="s">
        <v>382</v>
      </c>
      <c r="E119" s="11" t="s">
        <v>21</v>
      </c>
      <c r="F119" s="8" t="s">
        <v>383</v>
      </c>
      <c r="G119" s="9" t="s">
        <v>8</v>
      </c>
      <c r="H119" s="9" t="s">
        <v>149</v>
      </c>
      <c r="I119" s="9" t="s">
        <v>150</v>
      </c>
      <c r="J119" s="29"/>
      <c r="K119" s="9" t="s">
        <v>151</v>
      </c>
      <c r="L119" s="9" t="s">
        <v>152</v>
      </c>
      <c r="M119" s="2" t="s">
        <v>28</v>
      </c>
      <c r="AE119" s="5"/>
    </row>
    <row r="120" spans="1:31" ht="12.75" x14ac:dyDescent="0.2">
      <c r="A120" s="14">
        <v>22</v>
      </c>
      <c r="B120" s="8" t="s">
        <v>0</v>
      </c>
      <c r="C120" s="9" t="s">
        <v>381</v>
      </c>
      <c r="D120" s="10" t="s">
        <v>382</v>
      </c>
      <c r="E120" s="11" t="s">
        <v>21</v>
      </c>
      <c r="F120" s="9" t="s">
        <v>384</v>
      </c>
      <c r="G120" s="9" t="s">
        <v>8</v>
      </c>
      <c r="H120" s="9" t="s">
        <v>145</v>
      </c>
      <c r="I120" s="13">
        <v>3380000</v>
      </c>
      <c r="J120" s="12">
        <f t="shared" ref="J120:J121" si="10">I120</f>
        <v>3380000</v>
      </c>
      <c r="K120" s="8" t="s">
        <v>146</v>
      </c>
      <c r="L120" s="9" t="s">
        <v>67</v>
      </c>
      <c r="M120" s="2" t="s">
        <v>28</v>
      </c>
      <c r="N120" s="2" t="s">
        <v>67</v>
      </c>
      <c r="AE120" s="5"/>
    </row>
    <row r="121" spans="1:31" ht="12.75" x14ac:dyDescent="0.2">
      <c r="A121" s="14">
        <v>23</v>
      </c>
      <c r="B121" s="8" t="s">
        <v>0</v>
      </c>
      <c r="C121" s="9" t="s">
        <v>381</v>
      </c>
      <c r="D121" s="10" t="s">
        <v>382</v>
      </c>
      <c r="E121" s="11" t="s">
        <v>21</v>
      </c>
      <c r="F121" s="9" t="s">
        <v>384</v>
      </c>
      <c r="G121" s="9" t="s">
        <v>8</v>
      </c>
      <c r="H121" s="9" t="s">
        <v>147</v>
      </c>
      <c r="I121" s="13">
        <v>338000</v>
      </c>
      <c r="J121" s="12">
        <f t="shared" si="10"/>
        <v>338000</v>
      </c>
      <c r="K121" s="8" t="s">
        <v>148</v>
      </c>
      <c r="L121" s="9" t="s">
        <v>67</v>
      </c>
      <c r="M121" s="2" t="s">
        <v>28</v>
      </c>
      <c r="N121" s="2" t="s">
        <v>67</v>
      </c>
      <c r="AE121" s="5"/>
    </row>
    <row r="122" spans="1:31" ht="12.75" x14ac:dyDescent="0.2">
      <c r="A122" s="14">
        <v>156</v>
      </c>
      <c r="B122" s="8" t="s">
        <v>153</v>
      </c>
      <c r="C122" s="9" t="s">
        <v>258</v>
      </c>
      <c r="D122" s="10" t="s">
        <v>385</v>
      </c>
      <c r="E122" s="11" t="s">
        <v>21</v>
      </c>
      <c r="F122" s="9" t="s">
        <v>384</v>
      </c>
      <c r="G122" s="9" t="s">
        <v>156</v>
      </c>
      <c r="H122" s="9" t="s">
        <v>262</v>
      </c>
      <c r="I122" s="11" t="s">
        <v>386</v>
      </c>
      <c r="J122" s="43"/>
      <c r="K122" s="9" t="s">
        <v>387</v>
      </c>
      <c r="L122" s="30">
        <v>45382</v>
      </c>
      <c r="M122" s="2" t="s">
        <v>388</v>
      </c>
      <c r="N122" s="2" t="s">
        <v>389</v>
      </c>
      <c r="AE122" s="5"/>
    </row>
    <row r="123" spans="1:31" ht="12.75" x14ac:dyDescent="0.2">
      <c r="A123" s="14">
        <v>155</v>
      </c>
      <c r="B123" s="8" t="s">
        <v>0</v>
      </c>
      <c r="C123" s="9" t="s">
        <v>390</v>
      </c>
      <c r="D123" s="10" t="s">
        <v>385</v>
      </c>
      <c r="E123" s="11" t="s">
        <v>21</v>
      </c>
      <c r="F123" s="9" t="s">
        <v>384</v>
      </c>
      <c r="G123" s="9" t="s">
        <v>156</v>
      </c>
      <c r="H123" s="9" t="s">
        <v>265</v>
      </c>
      <c r="I123" s="13">
        <v>5800000</v>
      </c>
      <c r="J123" s="18">
        <f>I123</f>
        <v>5800000</v>
      </c>
      <c r="K123" s="30">
        <v>42824</v>
      </c>
      <c r="L123" s="9" t="s">
        <v>67</v>
      </c>
      <c r="M123" s="2" t="s">
        <v>391</v>
      </c>
      <c r="N123" s="2" t="s">
        <v>67</v>
      </c>
      <c r="AE123" s="5"/>
    </row>
    <row r="124" spans="1:31" ht="12.75" x14ac:dyDescent="0.2">
      <c r="A124" s="14">
        <v>154</v>
      </c>
      <c r="B124" s="8" t="s">
        <v>29</v>
      </c>
      <c r="C124" s="9" t="s">
        <v>390</v>
      </c>
      <c r="D124" s="10" t="s">
        <v>385</v>
      </c>
      <c r="E124" s="11" t="s">
        <v>21</v>
      </c>
      <c r="F124" s="9" t="s">
        <v>384</v>
      </c>
      <c r="G124" s="9" t="s">
        <v>156</v>
      </c>
      <c r="H124" s="9" t="s">
        <v>392</v>
      </c>
      <c r="I124" s="13" t="s">
        <v>393</v>
      </c>
      <c r="J124" s="12">
        <v>125000</v>
      </c>
      <c r="K124" s="30">
        <v>42825</v>
      </c>
      <c r="L124" s="9" t="s">
        <v>394</v>
      </c>
      <c r="M124" s="2" t="s">
        <v>395</v>
      </c>
      <c r="N124" s="2" t="s">
        <v>67</v>
      </c>
      <c r="AE124" s="5"/>
    </row>
    <row r="125" spans="1:31" ht="12.75" x14ac:dyDescent="0.2">
      <c r="A125" s="14">
        <v>157</v>
      </c>
      <c r="B125" s="8" t="s">
        <v>29</v>
      </c>
      <c r="C125" s="9" t="s">
        <v>390</v>
      </c>
      <c r="D125" s="10" t="s">
        <v>385</v>
      </c>
      <c r="E125" s="11" t="s">
        <v>21</v>
      </c>
      <c r="F125" s="9" t="s">
        <v>384</v>
      </c>
      <c r="G125" s="9" t="s">
        <v>156</v>
      </c>
      <c r="H125" s="9" t="s">
        <v>396</v>
      </c>
      <c r="I125" s="13" t="s">
        <v>397</v>
      </c>
      <c r="J125" s="12">
        <f>300000*4</f>
        <v>1200000</v>
      </c>
      <c r="K125" s="9" t="s">
        <v>387</v>
      </c>
      <c r="L125" s="30">
        <v>45382</v>
      </c>
      <c r="M125" s="2" t="s">
        <v>398</v>
      </c>
      <c r="N125" s="2" t="s">
        <v>389</v>
      </c>
      <c r="AE125" s="5"/>
    </row>
    <row r="126" spans="1:31" ht="12.75" x14ac:dyDescent="0.2">
      <c r="A126" s="14">
        <v>149</v>
      </c>
      <c r="B126" s="8" t="s">
        <v>399</v>
      </c>
      <c r="C126" s="9" t="s">
        <v>400</v>
      </c>
      <c r="D126" s="10" t="s">
        <v>401</v>
      </c>
      <c r="E126" s="11" t="s">
        <v>21</v>
      </c>
      <c r="F126" s="9" t="s">
        <v>402</v>
      </c>
      <c r="G126" s="2" t="s">
        <v>66</v>
      </c>
      <c r="H126" s="9" t="s">
        <v>227</v>
      </c>
      <c r="I126" s="13">
        <v>1500000</v>
      </c>
      <c r="J126" s="12">
        <f>I126</f>
        <v>1500000</v>
      </c>
      <c r="K126" s="8" t="s">
        <v>403</v>
      </c>
      <c r="L126" s="9" t="s">
        <v>39</v>
      </c>
      <c r="M126" s="2" t="s">
        <v>28</v>
      </c>
      <c r="N126" s="2" t="s">
        <v>67</v>
      </c>
      <c r="AE126" s="5"/>
    </row>
    <row r="127" spans="1:31" ht="12.75" x14ac:dyDescent="0.2">
      <c r="A127" s="14">
        <v>150</v>
      </c>
      <c r="B127" s="8" t="s">
        <v>29</v>
      </c>
      <c r="C127" s="9" t="s">
        <v>400</v>
      </c>
      <c r="D127" s="10" t="s">
        <v>404</v>
      </c>
      <c r="E127" s="11" t="s">
        <v>21</v>
      </c>
      <c r="F127" s="9" t="s">
        <v>402</v>
      </c>
      <c r="G127" s="2" t="s">
        <v>66</v>
      </c>
      <c r="H127" s="9" t="s">
        <v>225</v>
      </c>
      <c r="I127" s="9" t="s">
        <v>405</v>
      </c>
      <c r="J127" s="12">
        <v>500000</v>
      </c>
      <c r="K127" s="9" t="s">
        <v>406</v>
      </c>
      <c r="L127" s="9" t="s">
        <v>231</v>
      </c>
      <c r="M127" s="2" t="s">
        <v>407</v>
      </c>
      <c r="N127" s="2" t="s">
        <v>116</v>
      </c>
      <c r="AE127" s="5"/>
    </row>
    <row r="128" spans="1:31" ht="12.75" x14ac:dyDescent="0.2">
      <c r="A128" s="14">
        <v>205</v>
      </c>
      <c r="B128" s="8" t="s">
        <v>29</v>
      </c>
      <c r="C128" s="9" t="s">
        <v>400</v>
      </c>
      <c r="D128" s="10" t="s">
        <v>404</v>
      </c>
      <c r="E128" s="11" t="s">
        <v>21</v>
      </c>
      <c r="F128" s="9" t="s">
        <v>402</v>
      </c>
      <c r="G128" s="2" t="s">
        <v>66</v>
      </c>
      <c r="H128" s="9" t="s">
        <v>225</v>
      </c>
      <c r="I128" s="13">
        <v>250000</v>
      </c>
      <c r="J128" s="12">
        <v>250000</v>
      </c>
      <c r="K128" s="9" t="s">
        <v>406</v>
      </c>
      <c r="L128" s="9" t="s">
        <v>231</v>
      </c>
      <c r="M128" s="2" t="s">
        <v>407</v>
      </c>
      <c r="N128" s="2" t="s">
        <v>116</v>
      </c>
      <c r="AE128" s="5"/>
    </row>
    <row r="129" spans="1:31" ht="12.75" x14ac:dyDescent="0.2">
      <c r="A129" s="14">
        <v>151</v>
      </c>
      <c r="B129" s="8" t="s">
        <v>240</v>
      </c>
      <c r="C129" s="9" t="s">
        <v>400</v>
      </c>
      <c r="D129" s="10" t="s">
        <v>401</v>
      </c>
      <c r="E129" s="11" t="s">
        <v>21</v>
      </c>
      <c r="F129" s="9" t="s">
        <v>402</v>
      </c>
      <c r="G129" s="2" t="s">
        <v>66</v>
      </c>
      <c r="H129" s="9" t="s">
        <v>232</v>
      </c>
      <c r="I129" s="9" t="s">
        <v>408</v>
      </c>
      <c r="J129" s="12">
        <v>3.3E-3</v>
      </c>
      <c r="K129" s="9" t="s">
        <v>409</v>
      </c>
      <c r="L129" s="9" t="s">
        <v>410</v>
      </c>
      <c r="M129" s="2" t="s">
        <v>411</v>
      </c>
      <c r="N129" s="2" t="s">
        <v>116</v>
      </c>
      <c r="AE129" s="5"/>
    </row>
    <row r="130" spans="1:31" ht="12.75" x14ac:dyDescent="0.2">
      <c r="A130" s="14">
        <v>152</v>
      </c>
      <c r="B130" s="8" t="s">
        <v>240</v>
      </c>
      <c r="C130" s="9" t="s">
        <v>400</v>
      </c>
      <c r="D130" s="10" t="s">
        <v>401</v>
      </c>
      <c r="E130" s="11" t="s">
        <v>21</v>
      </c>
      <c r="F130" s="9" t="s">
        <v>402</v>
      </c>
      <c r="G130" s="2" t="s">
        <v>66</v>
      </c>
      <c r="H130" s="9" t="s">
        <v>241</v>
      </c>
      <c r="I130" s="9" t="s">
        <v>412</v>
      </c>
      <c r="J130" s="12">
        <v>0.06</v>
      </c>
      <c r="K130" s="9" t="s">
        <v>413</v>
      </c>
      <c r="L130" s="9" t="s">
        <v>245</v>
      </c>
      <c r="M130" s="2" t="s">
        <v>28</v>
      </c>
      <c r="N130" s="2" t="s">
        <v>116</v>
      </c>
      <c r="AE130" s="5"/>
    </row>
    <row r="131" spans="1:31" ht="12.75" x14ac:dyDescent="0.2">
      <c r="A131" s="14">
        <v>153</v>
      </c>
      <c r="B131" s="8" t="s">
        <v>240</v>
      </c>
      <c r="C131" s="9" t="s">
        <v>400</v>
      </c>
      <c r="D131" s="10" t="s">
        <v>401</v>
      </c>
      <c r="E131" s="11" t="s">
        <v>21</v>
      </c>
      <c r="F131" s="9" t="s">
        <v>402</v>
      </c>
      <c r="G131" s="2" t="s">
        <v>66</v>
      </c>
      <c r="H131" s="9" t="s">
        <v>236</v>
      </c>
      <c r="I131" s="9" t="s">
        <v>237</v>
      </c>
      <c r="J131" s="12">
        <v>3.3E-3</v>
      </c>
      <c r="K131" s="9" t="s">
        <v>238</v>
      </c>
      <c r="L131" s="9" t="s">
        <v>239</v>
      </c>
      <c r="M131" s="2" t="s">
        <v>411</v>
      </c>
      <c r="N131" s="2" t="s">
        <v>116</v>
      </c>
      <c r="AE131" s="5"/>
    </row>
    <row r="132" spans="1:31" ht="12.75" x14ac:dyDescent="0.2">
      <c r="A132" s="8">
        <v>68</v>
      </c>
      <c r="B132" s="8" t="s">
        <v>0</v>
      </c>
      <c r="C132" s="9" t="s">
        <v>414</v>
      </c>
      <c r="D132" s="10" t="s">
        <v>415</v>
      </c>
      <c r="E132" s="11" t="s">
        <v>21</v>
      </c>
      <c r="F132" s="9" t="s">
        <v>402</v>
      </c>
      <c r="G132" s="9" t="s">
        <v>8</v>
      </c>
      <c r="H132" s="9" t="s">
        <v>145</v>
      </c>
      <c r="I132" s="13">
        <v>1950000</v>
      </c>
      <c r="J132" s="12">
        <f t="shared" ref="J132:J133" si="11">I132</f>
        <v>1950000</v>
      </c>
      <c r="K132" s="8" t="s">
        <v>146</v>
      </c>
      <c r="L132" s="9" t="s">
        <v>67</v>
      </c>
      <c r="M132" s="2" t="s">
        <v>169</v>
      </c>
      <c r="N132" s="2" t="s">
        <v>67</v>
      </c>
    </row>
    <row r="133" spans="1:31" ht="12.75" x14ac:dyDescent="0.2">
      <c r="A133" s="8">
        <v>69</v>
      </c>
      <c r="B133" s="8" t="s">
        <v>0</v>
      </c>
      <c r="C133" s="9" t="s">
        <v>414</v>
      </c>
      <c r="D133" s="10" t="s">
        <v>415</v>
      </c>
      <c r="E133" s="11" t="s">
        <v>21</v>
      </c>
      <c r="F133" s="9" t="s">
        <v>402</v>
      </c>
      <c r="G133" s="9" t="s">
        <v>8</v>
      </c>
      <c r="H133" s="9" t="s">
        <v>147</v>
      </c>
      <c r="I133" s="13">
        <v>390000</v>
      </c>
      <c r="J133" s="12">
        <f t="shared" si="11"/>
        <v>390000</v>
      </c>
      <c r="K133" s="8" t="s">
        <v>148</v>
      </c>
      <c r="L133" s="9" t="s">
        <v>67</v>
      </c>
      <c r="M133" s="2" t="s">
        <v>28</v>
      </c>
      <c r="N133" s="2" t="s">
        <v>67</v>
      </c>
    </row>
    <row r="134" spans="1:31" ht="12.75" x14ac:dyDescent="0.2">
      <c r="A134" s="8">
        <v>86</v>
      </c>
      <c r="B134" s="8" t="s">
        <v>29</v>
      </c>
      <c r="C134" s="9" t="s">
        <v>414</v>
      </c>
      <c r="D134" s="10" t="s">
        <v>415</v>
      </c>
      <c r="E134" s="11" t="s">
        <v>21</v>
      </c>
      <c r="F134" s="9" t="s">
        <v>402</v>
      </c>
      <c r="G134" s="9" t="s">
        <v>8</v>
      </c>
      <c r="H134" s="9" t="s">
        <v>149</v>
      </c>
      <c r="I134" s="9" t="s">
        <v>150</v>
      </c>
      <c r="J134" s="29"/>
      <c r="K134" s="9" t="s">
        <v>151</v>
      </c>
      <c r="L134" s="9" t="s">
        <v>152</v>
      </c>
      <c r="M134" s="2" t="s">
        <v>28</v>
      </c>
    </row>
    <row r="135" spans="1:31" ht="12.75" x14ac:dyDescent="0.2">
      <c r="A135" s="8">
        <v>24</v>
      </c>
      <c r="B135" s="8" t="s">
        <v>0</v>
      </c>
      <c r="C135" s="9" t="s">
        <v>416</v>
      </c>
      <c r="D135" s="47" t="s">
        <v>417</v>
      </c>
      <c r="E135" s="11" t="s">
        <v>21</v>
      </c>
      <c r="F135" s="9" t="s">
        <v>418</v>
      </c>
      <c r="G135" s="9" t="s">
        <v>8</v>
      </c>
      <c r="H135" s="9" t="s">
        <v>147</v>
      </c>
      <c r="I135" s="13">
        <v>998000</v>
      </c>
      <c r="J135" s="12">
        <f t="shared" ref="J135:J136" si="12">I135</f>
        <v>998000</v>
      </c>
      <c r="K135" s="8" t="s">
        <v>148</v>
      </c>
      <c r="L135" s="9" t="s">
        <v>67</v>
      </c>
      <c r="M135" s="2" t="s">
        <v>28</v>
      </c>
      <c r="N135" s="2" t="s">
        <v>67</v>
      </c>
    </row>
    <row r="136" spans="1:31" ht="12.75" x14ac:dyDescent="0.2">
      <c r="A136" s="8">
        <v>25</v>
      </c>
      <c r="B136" s="8" t="s">
        <v>0</v>
      </c>
      <c r="C136" s="9" t="s">
        <v>416</v>
      </c>
      <c r="D136" s="47" t="s">
        <v>417</v>
      </c>
      <c r="E136" s="11" t="s">
        <v>21</v>
      </c>
      <c r="F136" s="9" t="s">
        <v>418</v>
      </c>
      <c r="G136" s="9" t="s">
        <v>8</v>
      </c>
      <c r="H136" s="9" t="s">
        <v>145</v>
      </c>
      <c r="I136" s="13">
        <v>4490000</v>
      </c>
      <c r="J136" s="12">
        <f t="shared" si="12"/>
        <v>4490000</v>
      </c>
      <c r="K136" s="8" t="s">
        <v>146</v>
      </c>
      <c r="L136" s="9" t="s">
        <v>67</v>
      </c>
      <c r="M136" s="2" t="s">
        <v>28</v>
      </c>
      <c r="N136" s="2" t="s">
        <v>67</v>
      </c>
    </row>
    <row r="137" spans="1:31" ht="12.75" x14ac:dyDescent="0.2">
      <c r="A137" s="2">
        <v>75</v>
      </c>
      <c r="B137" s="8" t="s">
        <v>29</v>
      </c>
      <c r="C137" s="9" t="s">
        <v>416</v>
      </c>
      <c r="D137" s="47" t="s">
        <v>417</v>
      </c>
      <c r="E137" s="11" t="s">
        <v>21</v>
      </c>
      <c r="F137" s="8" t="s">
        <v>418</v>
      </c>
      <c r="G137" s="9" t="s">
        <v>8</v>
      </c>
      <c r="H137" s="9" t="s">
        <v>149</v>
      </c>
      <c r="I137" s="9" t="s">
        <v>150</v>
      </c>
      <c r="J137" s="29"/>
      <c r="K137" s="9" t="s">
        <v>151</v>
      </c>
      <c r="L137" s="9" t="s">
        <v>152</v>
      </c>
      <c r="M137" s="2" t="s">
        <v>28</v>
      </c>
    </row>
    <row r="138" spans="1:31" ht="12.75" x14ac:dyDescent="0.2">
      <c r="A138" s="2">
        <v>158</v>
      </c>
      <c r="B138" s="2" t="s">
        <v>29</v>
      </c>
      <c r="C138" s="2" t="s">
        <v>419</v>
      </c>
      <c r="D138" s="3" t="s">
        <v>420</v>
      </c>
      <c r="E138" s="2" t="s">
        <v>421</v>
      </c>
      <c r="F138" s="2" t="s">
        <v>422</v>
      </c>
      <c r="G138" s="2" t="s">
        <v>5</v>
      </c>
      <c r="H138" s="2" t="s">
        <v>423</v>
      </c>
      <c r="I138" s="2" t="s">
        <v>424</v>
      </c>
      <c r="J138" s="18" t="e">
        <f>250000*#REF!</f>
        <v>#REF!</v>
      </c>
      <c r="K138" s="2">
        <v>2014</v>
      </c>
      <c r="L138" s="2" t="s">
        <v>425</v>
      </c>
      <c r="M138" s="2" t="s">
        <v>426</v>
      </c>
    </row>
    <row r="139" spans="1:31" ht="12.75" x14ac:dyDescent="0.2">
      <c r="A139" s="2">
        <v>159</v>
      </c>
      <c r="B139" s="2" t="s">
        <v>29</v>
      </c>
      <c r="C139" s="2" t="s">
        <v>419</v>
      </c>
      <c r="D139" s="3" t="s">
        <v>420</v>
      </c>
      <c r="E139" s="2" t="s">
        <v>421</v>
      </c>
      <c r="F139" s="2" t="s">
        <v>422</v>
      </c>
      <c r="G139" s="2" t="s">
        <v>5</v>
      </c>
      <c r="H139" s="2" t="s">
        <v>427</v>
      </c>
      <c r="I139" s="2" t="s">
        <v>428</v>
      </c>
      <c r="J139" s="18" t="e">
        <f>100000*#REF!</f>
        <v>#REF!</v>
      </c>
      <c r="K139" s="2">
        <v>2014</v>
      </c>
      <c r="L139" s="2" t="s">
        <v>425</v>
      </c>
      <c r="M139" s="2" t="s">
        <v>429</v>
      </c>
    </row>
    <row r="140" spans="1:31" ht="12.75" x14ac:dyDescent="0.2">
      <c r="A140" s="2">
        <v>206</v>
      </c>
      <c r="B140" s="2" t="s">
        <v>29</v>
      </c>
      <c r="C140" s="2" t="s">
        <v>419</v>
      </c>
      <c r="D140" s="3" t="s">
        <v>420</v>
      </c>
      <c r="E140" s="2" t="s">
        <v>421</v>
      </c>
      <c r="F140" s="2" t="s">
        <v>422</v>
      </c>
      <c r="G140" s="2" t="s">
        <v>5</v>
      </c>
      <c r="H140" s="2" t="s">
        <v>423</v>
      </c>
      <c r="I140" s="2" t="s">
        <v>430</v>
      </c>
      <c r="J140" s="18" t="e">
        <f>1000000*#REF!</f>
        <v>#REF!</v>
      </c>
      <c r="K140" s="2">
        <v>2016</v>
      </c>
      <c r="L140" s="2" t="s">
        <v>425</v>
      </c>
      <c r="M140" s="2" t="s">
        <v>426</v>
      </c>
    </row>
    <row r="141" spans="1:31" ht="12.75" x14ac:dyDescent="0.2">
      <c r="A141" s="19">
        <v>207</v>
      </c>
      <c r="B141" s="2" t="s">
        <v>29</v>
      </c>
      <c r="C141" s="2" t="s">
        <v>419</v>
      </c>
      <c r="D141" s="3" t="s">
        <v>420</v>
      </c>
      <c r="E141" s="2" t="s">
        <v>421</v>
      </c>
      <c r="F141" s="2" t="s">
        <v>422</v>
      </c>
      <c r="G141" s="2" t="s">
        <v>5</v>
      </c>
      <c r="H141" s="2" t="s">
        <v>427</v>
      </c>
      <c r="I141" s="2" t="s">
        <v>431</v>
      </c>
      <c r="J141" s="18" t="e">
        <f>250000*#REF!</f>
        <v>#REF!</v>
      </c>
      <c r="K141" s="2">
        <v>2014</v>
      </c>
      <c r="L141" s="2" t="s">
        <v>425</v>
      </c>
      <c r="M141" s="2" t="s">
        <v>429</v>
      </c>
      <c r="AE141" s="5"/>
    </row>
    <row r="142" spans="1:31" ht="12.75" x14ac:dyDescent="0.2">
      <c r="A142" s="14">
        <v>142</v>
      </c>
      <c r="B142" s="8" t="s">
        <v>153</v>
      </c>
      <c r="C142" s="9" t="s">
        <v>432</v>
      </c>
      <c r="D142" s="10">
        <v>142</v>
      </c>
      <c r="E142" s="11" t="s">
        <v>21</v>
      </c>
      <c r="F142" s="9" t="s">
        <v>433</v>
      </c>
      <c r="G142" s="9" t="s">
        <v>5</v>
      </c>
      <c r="H142" s="9" t="s">
        <v>396</v>
      </c>
      <c r="I142" s="11" t="s">
        <v>434</v>
      </c>
      <c r="J142" s="45">
        <v>0.125</v>
      </c>
      <c r="K142" s="30">
        <v>41072</v>
      </c>
      <c r="L142" s="9" t="s">
        <v>283</v>
      </c>
      <c r="AE142" s="5"/>
    </row>
    <row r="143" spans="1:31" ht="12.75" x14ac:dyDescent="0.2">
      <c r="A143" s="20">
        <v>148</v>
      </c>
      <c r="B143" s="8" t="s">
        <v>240</v>
      </c>
      <c r="C143" s="50" t="s">
        <v>435</v>
      </c>
      <c r="D143" s="51">
        <v>148</v>
      </c>
      <c r="E143" s="38" t="s">
        <v>21</v>
      </c>
      <c r="F143" s="50" t="s">
        <v>436</v>
      </c>
      <c r="G143" s="38" t="s">
        <v>23</v>
      </c>
      <c r="H143" s="22" t="s">
        <v>437</v>
      </c>
      <c r="I143" s="52" t="s">
        <v>438</v>
      </c>
      <c r="J143" s="53"/>
      <c r="K143" s="54">
        <v>42248</v>
      </c>
      <c r="L143" s="54">
        <v>44075</v>
      </c>
      <c r="M143" s="55" t="s">
        <v>439</v>
      </c>
      <c r="N143" s="38"/>
      <c r="O143" s="38"/>
      <c r="P143" s="38"/>
      <c r="Q143" s="38"/>
      <c r="R143" s="38"/>
      <c r="S143" s="38"/>
      <c r="T143" s="38"/>
      <c r="U143" s="38"/>
      <c r="V143" s="38"/>
      <c r="W143" s="38"/>
      <c r="X143" s="38"/>
      <c r="Y143" s="38"/>
      <c r="Z143" s="38"/>
      <c r="AA143" s="38"/>
      <c r="AB143" s="38"/>
      <c r="AC143" s="38"/>
      <c r="AD143" s="38"/>
      <c r="AE143" s="38"/>
    </row>
    <row r="144" spans="1:31" ht="12.75" x14ac:dyDescent="0.2">
      <c r="A144" s="7">
        <v>98</v>
      </c>
      <c r="B144" s="9" t="s">
        <v>246</v>
      </c>
      <c r="C144" s="9" t="s">
        <v>440</v>
      </c>
      <c r="D144" s="10">
        <v>98</v>
      </c>
      <c r="E144" s="9" t="s">
        <v>21</v>
      </c>
      <c r="F144" s="9" t="s">
        <v>441</v>
      </c>
      <c r="G144" s="9" t="s">
        <v>62</v>
      </c>
      <c r="H144" s="9" t="s">
        <v>249</v>
      </c>
      <c r="I144" s="9" t="s">
        <v>442</v>
      </c>
      <c r="J144" s="41">
        <v>0.8</v>
      </c>
      <c r="K144" s="30">
        <v>42370</v>
      </c>
      <c r="L144" s="30">
        <v>51226</v>
      </c>
      <c r="M144" s="2" t="s">
        <v>443</v>
      </c>
      <c r="AE144" s="5"/>
    </row>
    <row r="145" spans="1:31" ht="12.75" x14ac:dyDescent="0.2">
      <c r="A145" s="14">
        <v>26</v>
      </c>
      <c r="B145" s="8" t="s">
        <v>0</v>
      </c>
      <c r="C145" s="9" t="s">
        <v>444</v>
      </c>
      <c r="D145" s="10" t="s">
        <v>445</v>
      </c>
      <c r="E145" s="11" t="s">
        <v>21</v>
      </c>
      <c r="F145" s="2" t="s">
        <v>446</v>
      </c>
      <c r="G145" s="9" t="s">
        <v>8</v>
      </c>
      <c r="H145" s="9" t="s">
        <v>147</v>
      </c>
      <c r="I145" s="13">
        <v>420000</v>
      </c>
      <c r="J145" s="12">
        <f t="shared" ref="J145:J146" si="13">I145</f>
        <v>420000</v>
      </c>
      <c r="K145" s="8" t="s">
        <v>148</v>
      </c>
      <c r="L145" s="9" t="s">
        <v>67</v>
      </c>
      <c r="M145" s="2" t="s">
        <v>28</v>
      </c>
      <c r="N145" s="2" t="s">
        <v>67</v>
      </c>
      <c r="AE145" s="5"/>
    </row>
    <row r="146" spans="1:31" ht="12.75" x14ac:dyDescent="0.2">
      <c r="A146" s="8">
        <v>27</v>
      </c>
      <c r="B146" s="8" t="s">
        <v>0</v>
      </c>
      <c r="C146" s="9" t="s">
        <v>444</v>
      </c>
      <c r="D146" s="10" t="s">
        <v>445</v>
      </c>
      <c r="E146" s="11" t="s">
        <v>21</v>
      </c>
      <c r="F146" s="2" t="s">
        <v>446</v>
      </c>
      <c r="G146" s="9" t="s">
        <v>8</v>
      </c>
      <c r="H146" s="9" t="s">
        <v>145</v>
      </c>
      <c r="I146" s="13">
        <v>2100000</v>
      </c>
      <c r="J146" s="12">
        <f t="shared" si="13"/>
        <v>2100000</v>
      </c>
      <c r="K146" s="8" t="s">
        <v>146</v>
      </c>
      <c r="L146" s="9" t="s">
        <v>67</v>
      </c>
      <c r="M146" s="2" t="s">
        <v>169</v>
      </c>
      <c r="N146" s="2" t="s">
        <v>67</v>
      </c>
    </row>
    <row r="147" spans="1:31" ht="12.75" x14ac:dyDescent="0.2">
      <c r="A147" s="19">
        <v>76</v>
      </c>
      <c r="B147" s="8" t="s">
        <v>29</v>
      </c>
      <c r="C147" s="9" t="s">
        <v>444</v>
      </c>
      <c r="D147" s="10" t="s">
        <v>445</v>
      </c>
      <c r="E147" s="11" t="s">
        <v>21</v>
      </c>
      <c r="F147" s="2" t="s">
        <v>446</v>
      </c>
      <c r="G147" s="9" t="s">
        <v>8</v>
      </c>
      <c r="H147" s="9" t="s">
        <v>149</v>
      </c>
      <c r="I147" s="9" t="s">
        <v>150</v>
      </c>
      <c r="J147" s="29"/>
      <c r="K147" s="9" t="s">
        <v>151</v>
      </c>
      <c r="L147" s="9" t="s">
        <v>152</v>
      </c>
      <c r="M147" s="2" t="s">
        <v>28</v>
      </c>
      <c r="AE147" s="5"/>
    </row>
    <row r="148" spans="1:31" ht="12.75" x14ac:dyDescent="0.2">
      <c r="A148" s="14">
        <v>3</v>
      </c>
      <c r="B148" s="8" t="s">
        <v>240</v>
      </c>
      <c r="C148" s="9" t="s">
        <v>447</v>
      </c>
      <c r="D148" s="15">
        <v>43163</v>
      </c>
      <c r="E148" s="11" t="s">
        <v>448</v>
      </c>
      <c r="F148" s="9" t="s">
        <v>449</v>
      </c>
      <c r="G148" s="9" t="s">
        <v>5</v>
      </c>
      <c r="H148" s="9" t="s">
        <v>28</v>
      </c>
      <c r="I148" s="9" t="s">
        <v>450</v>
      </c>
      <c r="J148" s="12" t="e">
        <f>1*#REF!</f>
        <v>#REF!</v>
      </c>
      <c r="K148" s="9" t="s">
        <v>451</v>
      </c>
      <c r="L148" s="9" t="s">
        <v>67</v>
      </c>
      <c r="M148" s="2" t="s">
        <v>28</v>
      </c>
      <c r="AE148" s="5"/>
    </row>
    <row r="149" spans="1:31" ht="12.75" x14ac:dyDescent="0.2">
      <c r="A149" s="14">
        <v>4</v>
      </c>
      <c r="B149" s="8" t="s">
        <v>153</v>
      </c>
      <c r="C149" s="9" t="s">
        <v>447</v>
      </c>
      <c r="D149" s="15">
        <v>43163</v>
      </c>
      <c r="E149" s="9" t="s">
        <v>448</v>
      </c>
      <c r="F149" s="9" t="s">
        <v>449</v>
      </c>
      <c r="G149" s="9" t="s">
        <v>5</v>
      </c>
      <c r="H149" s="9" t="s">
        <v>28</v>
      </c>
      <c r="I149" s="9" t="s">
        <v>452</v>
      </c>
      <c r="J149" s="16">
        <v>0.01</v>
      </c>
      <c r="K149" s="9" t="s">
        <v>451</v>
      </c>
      <c r="L149" s="9" t="s">
        <v>67</v>
      </c>
      <c r="M149" s="2" t="s">
        <v>28</v>
      </c>
      <c r="AE149" s="5"/>
    </row>
    <row r="150" spans="1:31" ht="12.75" x14ac:dyDescent="0.2">
      <c r="A150" s="7">
        <v>97</v>
      </c>
      <c r="B150" s="9" t="s">
        <v>246</v>
      </c>
      <c r="C150" s="9" t="s">
        <v>453</v>
      </c>
      <c r="D150" s="10">
        <v>97</v>
      </c>
      <c r="E150" s="9" t="s">
        <v>21</v>
      </c>
      <c r="F150" s="9" t="s">
        <v>454</v>
      </c>
      <c r="G150" s="9" t="s">
        <v>62</v>
      </c>
      <c r="H150" s="9" t="s">
        <v>249</v>
      </c>
      <c r="I150" s="9" t="s">
        <v>455</v>
      </c>
      <c r="J150" s="41">
        <v>0.8</v>
      </c>
      <c r="K150" s="30">
        <v>41000</v>
      </c>
      <c r="L150" s="30">
        <v>45747</v>
      </c>
      <c r="M150" s="2" t="s">
        <v>456</v>
      </c>
      <c r="AE150" s="5"/>
    </row>
    <row r="151" spans="1:31" ht="12.75" x14ac:dyDescent="0.2">
      <c r="A151" s="2">
        <v>108</v>
      </c>
      <c r="B151" s="2" t="s">
        <v>0</v>
      </c>
      <c r="C151" s="2" t="s">
        <v>457</v>
      </c>
      <c r="D151" s="3" t="s">
        <v>458</v>
      </c>
      <c r="E151" s="2" t="s">
        <v>459</v>
      </c>
      <c r="F151" s="2" t="s">
        <v>460</v>
      </c>
      <c r="G151" s="2" t="s">
        <v>5</v>
      </c>
      <c r="H151" s="2" t="s">
        <v>461</v>
      </c>
      <c r="I151" s="6">
        <v>1000000</v>
      </c>
      <c r="J151" s="12">
        <f t="shared" ref="J151:J154" si="14">I151</f>
        <v>1000000</v>
      </c>
      <c r="K151" s="2" t="s">
        <v>462</v>
      </c>
      <c r="L151" s="2" t="s">
        <v>67</v>
      </c>
      <c r="M151" s="2" t="s">
        <v>463</v>
      </c>
    </row>
    <row r="152" spans="1:31" ht="12.75" x14ac:dyDescent="0.2">
      <c r="A152" s="19">
        <v>109</v>
      </c>
      <c r="B152" s="2" t="s">
        <v>0</v>
      </c>
      <c r="C152" s="2" t="s">
        <v>457</v>
      </c>
      <c r="D152" s="3" t="s">
        <v>458</v>
      </c>
      <c r="E152" s="2" t="s">
        <v>459</v>
      </c>
      <c r="F152" s="2" t="s">
        <v>460</v>
      </c>
      <c r="G152" s="2" t="s">
        <v>5</v>
      </c>
      <c r="H152" s="2" t="s">
        <v>461</v>
      </c>
      <c r="I152" s="6">
        <v>500000</v>
      </c>
      <c r="J152" s="12">
        <f t="shared" si="14"/>
        <v>500000</v>
      </c>
      <c r="K152" s="2" t="s">
        <v>464</v>
      </c>
      <c r="L152" s="2" t="s">
        <v>67</v>
      </c>
      <c r="M152" s="2" t="s">
        <v>463</v>
      </c>
      <c r="AE152" s="5"/>
    </row>
    <row r="153" spans="1:31" ht="12.75" x14ac:dyDescent="0.2">
      <c r="A153" s="19">
        <v>110</v>
      </c>
      <c r="B153" s="2" t="s">
        <v>0</v>
      </c>
      <c r="C153" s="2" t="s">
        <v>457</v>
      </c>
      <c r="D153" s="3" t="s">
        <v>458</v>
      </c>
      <c r="E153" s="2" t="s">
        <v>459</v>
      </c>
      <c r="F153" s="2" t="s">
        <v>460</v>
      </c>
      <c r="G153" s="2" t="s">
        <v>5</v>
      </c>
      <c r="H153" s="2" t="s">
        <v>461</v>
      </c>
      <c r="I153" s="6">
        <v>500000</v>
      </c>
      <c r="J153" s="12">
        <f t="shared" si="14"/>
        <v>500000</v>
      </c>
      <c r="K153" s="2" t="s">
        <v>465</v>
      </c>
      <c r="L153" s="2" t="s">
        <v>67</v>
      </c>
      <c r="M153" s="2" t="s">
        <v>463</v>
      </c>
      <c r="AE153" s="5"/>
    </row>
    <row r="154" spans="1:31" ht="12.75" x14ac:dyDescent="0.2">
      <c r="A154" s="19">
        <v>112</v>
      </c>
      <c r="B154" s="2" t="s">
        <v>0</v>
      </c>
      <c r="C154" s="2" t="s">
        <v>457</v>
      </c>
      <c r="D154" s="3" t="s">
        <v>458</v>
      </c>
      <c r="E154" s="2" t="s">
        <v>459</v>
      </c>
      <c r="F154" s="2" t="s">
        <v>460</v>
      </c>
      <c r="G154" s="2" t="s">
        <v>5</v>
      </c>
      <c r="H154" s="2" t="s">
        <v>466</v>
      </c>
      <c r="I154" s="6">
        <v>30000</v>
      </c>
      <c r="J154" s="12">
        <f t="shared" si="14"/>
        <v>30000</v>
      </c>
      <c r="K154" s="2" t="s">
        <v>467</v>
      </c>
      <c r="L154" s="2" t="s">
        <v>67</v>
      </c>
      <c r="M154" s="2" t="s">
        <v>463</v>
      </c>
      <c r="AE154" s="5"/>
    </row>
    <row r="155" spans="1:31" ht="12.75" x14ac:dyDescent="0.2">
      <c r="A155" s="19">
        <v>111</v>
      </c>
      <c r="B155" s="8" t="s">
        <v>124</v>
      </c>
      <c r="C155" s="2" t="s">
        <v>457</v>
      </c>
      <c r="D155" s="3" t="s">
        <v>458</v>
      </c>
      <c r="E155" s="2" t="s">
        <v>459</v>
      </c>
      <c r="F155" s="2" t="s">
        <v>460</v>
      </c>
      <c r="G155" s="2" t="s">
        <v>5</v>
      </c>
      <c r="H155" s="2" t="s">
        <v>468</v>
      </c>
      <c r="I155" s="2" t="s">
        <v>469</v>
      </c>
      <c r="J155" s="56"/>
      <c r="K155" s="2" t="s">
        <v>470</v>
      </c>
      <c r="L155" s="2" t="s">
        <v>471</v>
      </c>
      <c r="M155" s="2" t="s">
        <v>472</v>
      </c>
      <c r="N155" s="2" t="s">
        <v>116</v>
      </c>
      <c r="AE155" s="5"/>
    </row>
    <row r="156" spans="1:31" ht="12.75" x14ac:dyDescent="0.2">
      <c r="A156" s="19">
        <v>164</v>
      </c>
      <c r="B156" s="2" t="s">
        <v>0</v>
      </c>
      <c r="C156" s="2" t="s">
        <v>473</v>
      </c>
      <c r="D156" s="3" t="s">
        <v>474</v>
      </c>
      <c r="E156" s="2" t="s">
        <v>21</v>
      </c>
      <c r="F156" s="2" t="s">
        <v>475</v>
      </c>
      <c r="G156" s="2" t="s">
        <v>476</v>
      </c>
      <c r="H156" s="2" t="s">
        <v>477</v>
      </c>
      <c r="I156" s="6">
        <v>1000000</v>
      </c>
      <c r="J156" s="18">
        <f>I156</f>
        <v>1000000</v>
      </c>
      <c r="K156" s="2">
        <v>2015</v>
      </c>
      <c r="L156" s="2" t="s">
        <v>67</v>
      </c>
      <c r="N156" s="2" t="s">
        <v>67</v>
      </c>
      <c r="AE156" s="5"/>
    </row>
    <row r="157" spans="1:31" ht="12.75" x14ac:dyDescent="0.2">
      <c r="A157" s="19">
        <v>165</v>
      </c>
      <c r="B157" s="2" t="s">
        <v>0</v>
      </c>
      <c r="C157" s="2" t="s">
        <v>473</v>
      </c>
      <c r="D157" s="3" t="s">
        <v>474</v>
      </c>
      <c r="E157" s="2" t="s">
        <v>21</v>
      </c>
      <c r="F157" s="2" t="s">
        <v>475</v>
      </c>
      <c r="G157" s="2" t="s">
        <v>476</v>
      </c>
      <c r="H157" s="2" t="s">
        <v>478</v>
      </c>
      <c r="I157" s="2" t="s">
        <v>479</v>
      </c>
      <c r="J157" s="57"/>
      <c r="K157" s="2">
        <v>2015</v>
      </c>
      <c r="L157" s="2" t="s">
        <v>67</v>
      </c>
      <c r="M157" s="2" t="s">
        <v>480</v>
      </c>
      <c r="N157" s="2" t="s">
        <v>67</v>
      </c>
      <c r="AE157" s="5"/>
    </row>
    <row r="158" spans="1:31" ht="12.75" x14ac:dyDescent="0.2">
      <c r="A158" s="19">
        <v>166</v>
      </c>
      <c r="B158" s="42" t="s">
        <v>29</v>
      </c>
      <c r="C158" s="2" t="s">
        <v>473</v>
      </c>
      <c r="D158" s="3" t="s">
        <v>474</v>
      </c>
      <c r="E158" s="2" t="s">
        <v>21</v>
      </c>
      <c r="F158" s="2" t="s">
        <v>475</v>
      </c>
      <c r="G158" s="2" t="s">
        <v>476</v>
      </c>
      <c r="H158" s="2" t="s">
        <v>481</v>
      </c>
      <c r="I158" s="2" t="s">
        <v>482</v>
      </c>
      <c r="J158" s="57"/>
      <c r="K158" s="2">
        <v>2015</v>
      </c>
      <c r="L158" s="58">
        <v>49064</v>
      </c>
      <c r="M158" s="2" t="s">
        <v>483</v>
      </c>
      <c r="N158" s="2" t="s">
        <v>116</v>
      </c>
      <c r="AE158" s="5"/>
    </row>
    <row r="159" spans="1:31" ht="12.75" x14ac:dyDescent="0.2">
      <c r="A159" s="14">
        <v>50</v>
      </c>
      <c r="B159" s="8" t="s">
        <v>0</v>
      </c>
      <c r="C159" s="9" t="s">
        <v>484</v>
      </c>
      <c r="D159" s="10" t="s">
        <v>485</v>
      </c>
      <c r="E159" s="9" t="s">
        <v>486</v>
      </c>
      <c r="F159" s="9" t="s">
        <v>487</v>
      </c>
      <c r="G159" s="9" t="s">
        <v>5</v>
      </c>
      <c r="H159" s="9" t="s">
        <v>488</v>
      </c>
      <c r="I159" s="13">
        <v>5000000</v>
      </c>
      <c r="J159" s="12">
        <f t="shared" ref="J159:J161" si="15">I159</f>
        <v>5000000</v>
      </c>
      <c r="K159" s="9" t="s">
        <v>278</v>
      </c>
      <c r="L159" s="9" t="s">
        <v>67</v>
      </c>
      <c r="M159" s="2" t="s">
        <v>28</v>
      </c>
      <c r="N159" s="2" t="s">
        <v>67</v>
      </c>
      <c r="AE159" s="5"/>
    </row>
    <row r="160" spans="1:31" ht="12.75" x14ac:dyDescent="0.2">
      <c r="A160" s="14">
        <v>51</v>
      </c>
      <c r="B160" s="8" t="s">
        <v>0</v>
      </c>
      <c r="C160" s="9" t="s">
        <v>484</v>
      </c>
      <c r="D160" s="10" t="s">
        <v>485</v>
      </c>
      <c r="E160" s="9" t="s">
        <v>486</v>
      </c>
      <c r="F160" s="9" t="s">
        <v>487</v>
      </c>
      <c r="G160" s="9" t="s">
        <v>5</v>
      </c>
      <c r="H160" s="9" t="s">
        <v>488</v>
      </c>
      <c r="I160" s="13">
        <v>5000000</v>
      </c>
      <c r="J160" s="12">
        <f t="shared" si="15"/>
        <v>5000000</v>
      </c>
      <c r="K160" s="9" t="s">
        <v>489</v>
      </c>
      <c r="L160" s="9" t="s">
        <v>67</v>
      </c>
      <c r="M160" s="2" t="s">
        <v>28</v>
      </c>
      <c r="N160" s="2" t="s">
        <v>67</v>
      </c>
      <c r="AE160" s="5"/>
    </row>
    <row r="161" spans="1:31" ht="12.75" x14ac:dyDescent="0.2">
      <c r="A161" s="14">
        <v>52</v>
      </c>
      <c r="B161" s="8" t="s">
        <v>0</v>
      </c>
      <c r="C161" s="9" t="s">
        <v>484</v>
      </c>
      <c r="D161" s="10" t="s">
        <v>485</v>
      </c>
      <c r="E161" s="9" t="s">
        <v>486</v>
      </c>
      <c r="F161" s="9" t="s">
        <v>487</v>
      </c>
      <c r="G161" s="9" t="s">
        <v>5</v>
      </c>
      <c r="H161" s="9" t="s">
        <v>488</v>
      </c>
      <c r="I161" s="13">
        <v>10000000</v>
      </c>
      <c r="J161" s="12">
        <f t="shared" si="15"/>
        <v>10000000</v>
      </c>
      <c r="K161" s="9" t="s">
        <v>490</v>
      </c>
      <c r="L161" s="9" t="s">
        <v>67</v>
      </c>
      <c r="M161" s="2" t="s">
        <v>28</v>
      </c>
      <c r="N161" s="2" t="s">
        <v>67</v>
      </c>
      <c r="AE161" s="5"/>
    </row>
    <row r="162" spans="1:31" ht="12.75" x14ac:dyDescent="0.2">
      <c r="A162" s="14">
        <v>53</v>
      </c>
      <c r="B162" s="8" t="s">
        <v>29</v>
      </c>
      <c r="C162" s="9" t="s">
        <v>484</v>
      </c>
      <c r="D162" s="10" t="s">
        <v>485</v>
      </c>
      <c r="E162" s="9" t="s">
        <v>486</v>
      </c>
      <c r="F162" s="9" t="s">
        <v>487</v>
      </c>
      <c r="G162" s="9" t="s">
        <v>5</v>
      </c>
      <c r="H162" s="9" t="s">
        <v>488</v>
      </c>
      <c r="I162" s="9" t="s">
        <v>491</v>
      </c>
      <c r="J162" s="12">
        <v>1250000</v>
      </c>
      <c r="K162" s="9" t="s">
        <v>492</v>
      </c>
      <c r="L162" s="9" t="s">
        <v>493</v>
      </c>
      <c r="M162" s="2" t="s">
        <v>28</v>
      </c>
      <c r="N162" s="2"/>
      <c r="AE162" s="5"/>
    </row>
    <row r="163" spans="1:31" ht="12.75" x14ac:dyDescent="0.2">
      <c r="A163" s="8">
        <v>54</v>
      </c>
      <c r="B163" s="8" t="s">
        <v>29</v>
      </c>
      <c r="C163" s="9" t="s">
        <v>484</v>
      </c>
      <c r="D163" s="10" t="s">
        <v>485</v>
      </c>
      <c r="E163" s="9" t="s">
        <v>486</v>
      </c>
      <c r="F163" s="9" t="s">
        <v>487</v>
      </c>
      <c r="G163" s="9" t="s">
        <v>5</v>
      </c>
      <c r="H163" s="9" t="s">
        <v>494</v>
      </c>
      <c r="I163" s="9" t="s">
        <v>495</v>
      </c>
      <c r="J163" s="12">
        <f t="shared" ref="J163:J164" si="16">1250000*4</f>
        <v>5000000</v>
      </c>
      <c r="K163" s="9" t="s">
        <v>496</v>
      </c>
      <c r="L163" s="9" t="s">
        <v>497</v>
      </c>
      <c r="M163" s="2" t="s">
        <v>28</v>
      </c>
      <c r="N163" s="2"/>
    </row>
    <row r="164" spans="1:31" ht="12.75" x14ac:dyDescent="0.2">
      <c r="A164" s="8">
        <v>55</v>
      </c>
      <c r="B164" s="8" t="s">
        <v>29</v>
      </c>
      <c r="C164" s="9" t="s">
        <v>484</v>
      </c>
      <c r="D164" s="10" t="s">
        <v>485</v>
      </c>
      <c r="E164" s="9" t="s">
        <v>486</v>
      </c>
      <c r="F164" s="9" t="s">
        <v>487</v>
      </c>
      <c r="G164" s="9" t="s">
        <v>5</v>
      </c>
      <c r="H164" s="9" t="s">
        <v>494</v>
      </c>
      <c r="I164" s="9" t="s">
        <v>495</v>
      </c>
      <c r="J164" s="12">
        <f t="shared" si="16"/>
        <v>5000000</v>
      </c>
      <c r="K164" s="9" t="s">
        <v>498</v>
      </c>
      <c r="L164" s="9" t="s">
        <v>499</v>
      </c>
      <c r="M164" s="59" t="s">
        <v>28</v>
      </c>
    </row>
    <row r="165" spans="1:31" ht="12.75" x14ac:dyDescent="0.2">
      <c r="A165" s="8">
        <v>56</v>
      </c>
      <c r="B165" s="8" t="s">
        <v>153</v>
      </c>
      <c r="C165" s="9" t="s">
        <v>484</v>
      </c>
      <c r="D165" s="10" t="s">
        <v>485</v>
      </c>
      <c r="E165" s="9" t="s">
        <v>486</v>
      </c>
      <c r="F165" s="9" t="s">
        <v>487</v>
      </c>
      <c r="G165" s="9" t="s">
        <v>5</v>
      </c>
      <c r="H165" s="9" t="s">
        <v>500</v>
      </c>
      <c r="I165" s="9" t="s">
        <v>501</v>
      </c>
      <c r="J165" s="16">
        <v>1.1900000000000001E-2</v>
      </c>
      <c r="K165" s="9" t="s">
        <v>493</v>
      </c>
      <c r="L165" s="9" t="s">
        <v>502</v>
      </c>
      <c r="M165" s="60" t="s">
        <v>503</v>
      </c>
    </row>
    <row r="166" spans="1:31" ht="12.75" x14ac:dyDescent="0.2">
      <c r="A166" s="19">
        <v>163</v>
      </c>
      <c r="B166" s="9" t="s">
        <v>106</v>
      </c>
      <c r="C166" s="2" t="s">
        <v>107</v>
      </c>
      <c r="D166" s="3" t="s">
        <v>108</v>
      </c>
      <c r="E166" s="2" t="s">
        <v>109</v>
      </c>
      <c r="F166" s="2" t="s">
        <v>504</v>
      </c>
      <c r="G166" s="9" t="s">
        <v>111</v>
      </c>
      <c r="H166" s="2" t="s">
        <v>112</v>
      </c>
      <c r="I166" s="2" t="s">
        <v>505</v>
      </c>
      <c r="J166" s="27">
        <v>5.6148200000000002E-2</v>
      </c>
      <c r="K166" s="2">
        <v>2008</v>
      </c>
      <c r="L166" s="2" t="s">
        <v>114</v>
      </c>
      <c r="M166" s="2" t="s">
        <v>115</v>
      </c>
      <c r="N166" s="2" t="s">
        <v>116</v>
      </c>
      <c r="AE166" s="5"/>
    </row>
    <row r="167" spans="1:31" ht="12.75" x14ac:dyDescent="0.2">
      <c r="A167" s="14">
        <v>28</v>
      </c>
      <c r="B167" s="8" t="s">
        <v>0</v>
      </c>
      <c r="C167" s="9" t="s">
        <v>506</v>
      </c>
      <c r="D167" s="47" t="s">
        <v>507</v>
      </c>
      <c r="E167" s="11" t="s">
        <v>21</v>
      </c>
      <c r="F167" s="9" t="s">
        <v>508</v>
      </c>
      <c r="G167" s="9" t="s">
        <v>8</v>
      </c>
      <c r="H167" s="9" t="s">
        <v>145</v>
      </c>
      <c r="I167" s="13">
        <v>1910000</v>
      </c>
      <c r="J167" s="12">
        <f t="shared" ref="J167:J168" si="17">I167</f>
        <v>1910000</v>
      </c>
      <c r="K167" s="8" t="s">
        <v>146</v>
      </c>
      <c r="L167" s="9" t="s">
        <v>67</v>
      </c>
      <c r="M167" s="2" t="s">
        <v>169</v>
      </c>
      <c r="N167" s="2" t="s">
        <v>67</v>
      </c>
      <c r="AE167" s="5"/>
    </row>
    <row r="168" spans="1:31" ht="12.75" x14ac:dyDescent="0.2">
      <c r="A168" s="14">
        <v>29</v>
      </c>
      <c r="B168" s="8" t="s">
        <v>0</v>
      </c>
      <c r="C168" s="9" t="s">
        <v>506</v>
      </c>
      <c r="D168" s="47" t="s">
        <v>507</v>
      </c>
      <c r="E168" s="11" t="s">
        <v>21</v>
      </c>
      <c r="F168" s="9" t="s">
        <v>508</v>
      </c>
      <c r="G168" s="9" t="s">
        <v>8</v>
      </c>
      <c r="H168" s="9" t="s">
        <v>147</v>
      </c>
      <c r="I168" s="13">
        <v>286500</v>
      </c>
      <c r="J168" s="12">
        <f t="shared" si="17"/>
        <v>286500</v>
      </c>
      <c r="K168" s="8" t="s">
        <v>148</v>
      </c>
      <c r="L168" s="9" t="s">
        <v>67</v>
      </c>
      <c r="M168" s="2" t="s">
        <v>28</v>
      </c>
      <c r="N168" s="2" t="s">
        <v>67</v>
      </c>
      <c r="AE168" s="5"/>
    </row>
    <row r="169" spans="1:31" ht="12.75" x14ac:dyDescent="0.2">
      <c r="A169" s="19">
        <v>77</v>
      </c>
      <c r="B169" s="8" t="s">
        <v>29</v>
      </c>
      <c r="C169" s="9" t="s">
        <v>506</v>
      </c>
      <c r="D169" s="47" t="s">
        <v>507</v>
      </c>
      <c r="E169" s="11" t="s">
        <v>21</v>
      </c>
      <c r="F169" s="8" t="s">
        <v>508</v>
      </c>
      <c r="G169" s="9" t="s">
        <v>8</v>
      </c>
      <c r="H169" s="9" t="s">
        <v>149</v>
      </c>
      <c r="I169" s="9" t="s">
        <v>150</v>
      </c>
      <c r="J169" s="29"/>
      <c r="K169" s="9" t="s">
        <v>151</v>
      </c>
      <c r="L169" s="9" t="s">
        <v>152</v>
      </c>
      <c r="M169" s="2" t="s">
        <v>509</v>
      </c>
      <c r="AE169" s="5"/>
    </row>
    <row r="170" spans="1:31" ht="12.75" x14ac:dyDescent="0.2">
      <c r="A170" s="14">
        <v>30</v>
      </c>
      <c r="B170" s="8" t="s">
        <v>0</v>
      </c>
      <c r="C170" s="9" t="s">
        <v>510</v>
      </c>
      <c r="D170" s="47" t="s">
        <v>511</v>
      </c>
      <c r="E170" s="11" t="s">
        <v>21</v>
      </c>
      <c r="F170" s="9" t="s">
        <v>512</v>
      </c>
      <c r="G170" s="9" t="s">
        <v>8</v>
      </c>
      <c r="H170" s="9" t="s">
        <v>145</v>
      </c>
      <c r="I170" s="13">
        <v>3260000</v>
      </c>
      <c r="J170" s="12">
        <f t="shared" ref="J170:J171" si="18">I170</f>
        <v>3260000</v>
      </c>
      <c r="K170" s="8" t="s">
        <v>146</v>
      </c>
      <c r="L170" s="9" t="s">
        <v>67</v>
      </c>
      <c r="M170" s="2" t="s">
        <v>28</v>
      </c>
      <c r="N170" s="2" t="s">
        <v>67</v>
      </c>
      <c r="AE170" s="5"/>
    </row>
    <row r="171" spans="1:31" ht="12.75" x14ac:dyDescent="0.2">
      <c r="A171" s="14">
        <v>31</v>
      </c>
      <c r="B171" s="8" t="s">
        <v>0</v>
      </c>
      <c r="C171" s="9" t="s">
        <v>510</v>
      </c>
      <c r="D171" s="47" t="s">
        <v>511</v>
      </c>
      <c r="E171" s="11" t="s">
        <v>21</v>
      </c>
      <c r="F171" s="9" t="s">
        <v>512</v>
      </c>
      <c r="G171" s="9" t="s">
        <v>8</v>
      </c>
      <c r="H171" s="9" t="s">
        <v>147</v>
      </c>
      <c r="I171" s="13">
        <v>652000</v>
      </c>
      <c r="J171" s="12">
        <f t="shared" si="18"/>
        <v>652000</v>
      </c>
      <c r="K171" s="8" t="s">
        <v>148</v>
      </c>
      <c r="L171" s="9" t="s">
        <v>67</v>
      </c>
      <c r="M171" s="2" t="s">
        <v>28</v>
      </c>
      <c r="N171" s="2" t="s">
        <v>67</v>
      </c>
      <c r="AE171" s="5"/>
    </row>
    <row r="172" spans="1:31" ht="12.75" x14ac:dyDescent="0.2">
      <c r="A172" s="19">
        <v>78</v>
      </c>
      <c r="B172" s="8" t="s">
        <v>29</v>
      </c>
      <c r="C172" s="9" t="s">
        <v>510</v>
      </c>
      <c r="D172" s="47" t="s">
        <v>511</v>
      </c>
      <c r="E172" s="11" t="s">
        <v>21</v>
      </c>
      <c r="F172" s="2" t="s">
        <v>512</v>
      </c>
      <c r="G172" s="9" t="s">
        <v>8</v>
      </c>
      <c r="H172" s="9" t="s">
        <v>149</v>
      </c>
      <c r="I172" s="9" t="s">
        <v>150</v>
      </c>
      <c r="J172" s="29"/>
      <c r="K172" s="9" t="s">
        <v>151</v>
      </c>
      <c r="L172" s="9" t="s">
        <v>152</v>
      </c>
      <c r="M172" s="2" t="s">
        <v>28</v>
      </c>
      <c r="AE172" s="5"/>
    </row>
    <row r="173" spans="1:31" ht="12.75" x14ac:dyDescent="0.2">
      <c r="A173" s="14">
        <v>32</v>
      </c>
      <c r="B173" s="8" t="s">
        <v>0</v>
      </c>
      <c r="C173" s="9" t="s">
        <v>513</v>
      </c>
      <c r="D173" s="47" t="s">
        <v>514</v>
      </c>
      <c r="E173" s="11" t="s">
        <v>21</v>
      </c>
      <c r="F173" s="9" t="s">
        <v>515</v>
      </c>
      <c r="G173" s="9" t="s">
        <v>8</v>
      </c>
      <c r="H173" s="9" t="s">
        <v>145</v>
      </c>
      <c r="I173" s="13">
        <v>2330000</v>
      </c>
      <c r="J173" s="12">
        <f t="shared" ref="J173:J174" si="19">I173</f>
        <v>2330000</v>
      </c>
      <c r="K173" s="8" t="s">
        <v>146</v>
      </c>
      <c r="L173" s="9" t="s">
        <v>67</v>
      </c>
      <c r="M173" s="2" t="s">
        <v>169</v>
      </c>
      <c r="N173" s="2" t="s">
        <v>67</v>
      </c>
      <c r="AE173" s="5"/>
    </row>
    <row r="174" spans="1:31" ht="12.75" x14ac:dyDescent="0.2">
      <c r="A174" s="14">
        <v>33</v>
      </c>
      <c r="B174" s="8" t="s">
        <v>0</v>
      </c>
      <c r="C174" s="9" t="s">
        <v>513</v>
      </c>
      <c r="D174" s="47" t="s">
        <v>514</v>
      </c>
      <c r="E174" s="11" t="s">
        <v>21</v>
      </c>
      <c r="F174" s="9" t="s">
        <v>515</v>
      </c>
      <c r="G174" s="9" t="s">
        <v>8</v>
      </c>
      <c r="H174" s="9" t="s">
        <v>147</v>
      </c>
      <c r="I174" s="13">
        <v>466000</v>
      </c>
      <c r="J174" s="12">
        <f t="shared" si="19"/>
        <v>466000</v>
      </c>
      <c r="K174" s="8" t="s">
        <v>148</v>
      </c>
      <c r="L174" s="9" t="s">
        <v>67</v>
      </c>
      <c r="M174" s="2" t="s">
        <v>28</v>
      </c>
      <c r="N174" s="2" t="s">
        <v>67</v>
      </c>
      <c r="AE174" s="5"/>
    </row>
    <row r="175" spans="1:31" ht="12.75" x14ac:dyDescent="0.2">
      <c r="A175" s="19">
        <v>79</v>
      </c>
      <c r="B175" s="8" t="s">
        <v>29</v>
      </c>
      <c r="C175" s="9" t="s">
        <v>513</v>
      </c>
      <c r="D175" s="47" t="s">
        <v>514</v>
      </c>
      <c r="E175" s="11" t="s">
        <v>21</v>
      </c>
      <c r="F175" s="2" t="s">
        <v>515</v>
      </c>
      <c r="G175" s="9" t="s">
        <v>8</v>
      </c>
      <c r="H175" s="9" t="s">
        <v>149</v>
      </c>
      <c r="I175" s="9" t="s">
        <v>150</v>
      </c>
      <c r="J175" s="29"/>
      <c r="K175" s="9" t="s">
        <v>151</v>
      </c>
      <c r="L175" s="9" t="s">
        <v>152</v>
      </c>
      <c r="M175" s="2" t="s">
        <v>28</v>
      </c>
      <c r="AE175" s="5"/>
    </row>
    <row r="176" spans="1:31" ht="12.75" x14ac:dyDescent="0.2">
      <c r="A176" s="19">
        <v>134</v>
      </c>
      <c r="B176" s="2" t="s">
        <v>0</v>
      </c>
      <c r="C176" s="11" t="s">
        <v>516</v>
      </c>
      <c r="D176" s="21" t="s">
        <v>118</v>
      </c>
      <c r="E176" s="2" t="s">
        <v>21</v>
      </c>
      <c r="F176" s="11" t="s">
        <v>517</v>
      </c>
      <c r="G176" s="2" t="s">
        <v>23</v>
      </c>
      <c r="H176" s="2" t="s">
        <v>49</v>
      </c>
      <c r="I176" s="6">
        <v>113138</v>
      </c>
      <c r="J176" s="18">
        <f>I176</f>
        <v>113138</v>
      </c>
      <c r="K176" s="2" t="s">
        <v>86</v>
      </c>
      <c r="L176" s="2" t="s">
        <v>39</v>
      </c>
      <c r="M176" s="2" t="s">
        <v>52</v>
      </c>
      <c r="AE176" s="5"/>
    </row>
    <row r="177" spans="1:31" ht="12.75" x14ac:dyDescent="0.2">
      <c r="A177" s="14">
        <v>132</v>
      </c>
      <c r="B177" s="8" t="s">
        <v>19</v>
      </c>
      <c r="C177" s="11" t="s">
        <v>516</v>
      </c>
      <c r="D177" s="21" t="s">
        <v>118</v>
      </c>
      <c r="E177" s="11" t="s">
        <v>21</v>
      </c>
      <c r="F177" s="11" t="s">
        <v>517</v>
      </c>
      <c r="G177" s="11" t="s">
        <v>23</v>
      </c>
      <c r="H177" s="11" t="s">
        <v>30</v>
      </c>
      <c r="I177" s="9" t="s">
        <v>518</v>
      </c>
      <c r="J177" s="16">
        <v>0.35</v>
      </c>
      <c r="K177" s="9" t="s">
        <v>26</v>
      </c>
      <c r="L177" s="8" t="s">
        <v>55</v>
      </c>
      <c r="M177" s="2" t="s">
        <v>519</v>
      </c>
      <c r="AE177" s="5"/>
    </row>
    <row r="178" spans="1:31" ht="12.75" x14ac:dyDescent="0.2">
      <c r="A178" s="14">
        <v>133</v>
      </c>
      <c r="B178" s="8" t="s">
        <v>19</v>
      </c>
      <c r="C178" s="11" t="s">
        <v>516</v>
      </c>
      <c r="D178" s="21" t="s">
        <v>118</v>
      </c>
      <c r="E178" s="11" t="s">
        <v>21</v>
      </c>
      <c r="F178" s="11" t="s">
        <v>517</v>
      </c>
      <c r="G178" s="11" t="s">
        <v>23</v>
      </c>
      <c r="H178" s="11" t="s">
        <v>77</v>
      </c>
      <c r="I178" s="8" t="s">
        <v>520</v>
      </c>
      <c r="J178" s="24">
        <v>0.03</v>
      </c>
      <c r="K178" s="9" t="s">
        <v>26</v>
      </c>
      <c r="L178" s="8" t="s">
        <v>55</v>
      </c>
      <c r="M178" s="2" t="s">
        <v>519</v>
      </c>
      <c r="AE178" s="5"/>
    </row>
    <row r="179" spans="1:31" ht="12.75" x14ac:dyDescent="0.2">
      <c r="A179" s="19">
        <v>192</v>
      </c>
      <c r="B179" s="9" t="s">
        <v>246</v>
      </c>
      <c r="C179" s="2" t="s">
        <v>65</v>
      </c>
      <c r="D179" s="3" t="s">
        <v>521</v>
      </c>
      <c r="E179" s="2" t="s">
        <v>522</v>
      </c>
      <c r="F179" s="2" t="s">
        <v>523</v>
      </c>
      <c r="G179" s="2" t="s">
        <v>66</v>
      </c>
      <c r="H179" s="2" t="s">
        <v>524</v>
      </c>
      <c r="I179" s="2" t="s">
        <v>525</v>
      </c>
      <c r="J179" s="18"/>
      <c r="K179" s="2" t="s">
        <v>526</v>
      </c>
      <c r="L179" s="2" t="s">
        <v>527</v>
      </c>
      <c r="M179" s="2" t="s">
        <v>528</v>
      </c>
      <c r="N179" s="2" t="s">
        <v>67</v>
      </c>
      <c r="AE179" s="5"/>
    </row>
    <row r="180" spans="1:31" ht="12.75" x14ac:dyDescent="0.2">
      <c r="A180" s="19">
        <v>195</v>
      </c>
      <c r="B180" s="8" t="s">
        <v>29</v>
      </c>
      <c r="C180" s="2" t="s">
        <v>65</v>
      </c>
      <c r="D180" s="3" t="s">
        <v>521</v>
      </c>
      <c r="E180" s="2" t="s">
        <v>522</v>
      </c>
      <c r="F180" s="2" t="s">
        <v>523</v>
      </c>
      <c r="G180" s="2" t="s">
        <v>66</v>
      </c>
      <c r="H180" s="2" t="s">
        <v>529</v>
      </c>
      <c r="I180" s="2" t="s">
        <v>530</v>
      </c>
      <c r="J180" s="18" t="e">
        <f>(1200000000/10)*#REF!</f>
        <v>#REF!</v>
      </c>
      <c r="K180" s="2" t="s">
        <v>531</v>
      </c>
      <c r="L180" s="2" t="s">
        <v>532</v>
      </c>
      <c r="N180" s="2" t="s">
        <v>67</v>
      </c>
      <c r="AE180" s="5"/>
    </row>
    <row r="181" spans="1:31" ht="12.75" x14ac:dyDescent="0.2">
      <c r="A181" s="19">
        <v>194</v>
      </c>
      <c r="B181" s="8" t="s">
        <v>41</v>
      </c>
      <c r="C181" s="2" t="s">
        <v>65</v>
      </c>
      <c r="D181" s="3" t="s">
        <v>521</v>
      </c>
      <c r="E181" s="2" t="s">
        <v>522</v>
      </c>
      <c r="F181" s="2" t="s">
        <v>523</v>
      </c>
      <c r="G181" s="2" t="s">
        <v>66</v>
      </c>
      <c r="H181" s="2" t="s">
        <v>533</v>
      </c>
      <c r="I181" s="61">
        <v>0.02</v>
      </c>
      <c r="J181" s="61">
        <v>0.02</v>
      </c>
      <c r="K181" s="2" t="s">
        <v>526</v>
      </c>
      <c r="L181" s="2" t="s">
        <v>527</v>
      </c>
      <c r="M181" s="2" t="s">
        <v>534</v>
      </c>
      <c r="N181" s="2" t="s">
        <v>67</v>
      </c>
      <c r="AE181" s="5"/>
    </row>
    <row r="182" spans="1:31" ht="12.75" x14ac:dyDescent="0.2">
      <c r="A182" s="19">
        <v>193</v>
      </c>
      <c r="B182" s="8" t="s">
        <v>153</v>
      </c>
      <c r="C182" s="2" t="s">
        <v>65</v>
      </c>
      <c r="D182" s="3" t="s">
        <v>521</v>
      </c>
      <c r="E182" s="2" t="s">
        <v>522</v>
      </c>
      <c r="F182" s="2" t="s">
        <v>523</v>
      </c>
      <c r="G182" s="2" t="s">
        <v>66</v>
      </c>
      <c r="H182" s="2" t="s">
        <v>535</v>
      </c>
      <c r="I182" s="61">
        <v>0.02</v>
      </c>
      <c r="J182" s="61">
        <v>0.02</v>
      </c>
      <c r="K182" s="2" t="s">
        <v>526</v>
      </c>
      <c r="L182" s="2" t="s">
        <v>527</v>
      </c>
      <c r="M182" s="2" t="s">
        <v>536</v>
      </c>
      <c r="N182" s="2" t="s">
        <v>67</v>
      </c>
      <c r="AE182" s="5"/>
    </row>
    <row r="183" spans="1:31" ht="12.75" x14ac:dyDescent="0.2">
      <c r="A183" s="14">
        <v>139</v>
      </c>
      <c r="B183" s="8" t="s">
        <v>153</v>
      </c>
      <c r="C183" s="9" t="s">
        <v>537</v>
      </c>
      <c r="D183" s="10">
        <v>139</v>
      </c>
      <c r="E183" s="11" t="s">
        <v>21</v>
      </c>
      <c r="F183" s="9" t="s">
        <v>538</v>
      </c>
      <c r="G183" s="9" t="s">
        <v>243</v>
      </c>
      <c r="H183" s="9" t="s">
        <v>292</v>
      </c>
      <c r="I183" s="11" t="s">
        <v>539</v>
      </c>
      <c r="J183" s="45">
        <f>0.5*0.75*0.811</f>
        <v>0.30412500000000003</v>
      </c>
      <c r="K183" s="30">
        <v>41000</v>
      </c>
      <c r="L183" s="9" t="s">
        <v>294</v>
      </c>
      <c r="M183" s="48" t="s">
        <v>540</v>
      </c>
      <c r="AE183" s="5"/>
    </row>
    <row r="184" spans="1:31" ht="12.75" x14ac:dyDescent="0.2">
      <c r="A184" s="14">
        <v>34</v>
      </c>
      <c r="B184" s="8" t="s">
        <v>0</v>
      </c>
      <c r="C184" s="9" t="s">
        <v>541</v>
      </c>
      <c r="D184" s="47" t="s">
        <v>542</v>
      </c>
      <c r="E184" s="11" t="s">
        <v>21</v>
      </c>
      <c r="F184" s="9" t="s">
        <v>543</v>
      </c>
      <c r="G184" s="9" t="s">
        <v>8</v>
      </c>
      <c r="H184" s="9" t="s">
        <v>145</v>
      </c>
      <c r="I184" s="13">
        <v>2530000</v>
      </c>
      <c r="J184" s="12">
        <f t="shared" ref="J184:J185" si="20">I184</f>
        <v>2530000</v>
      </c>
      <c r="K184" s="8" t="s">
        <v>146</v>
      </c>
      <c r="L184" s="9" t="s">
        <v>67</v>
      </c>
      <c r="M184" s="2" t="s">
        <v>169</v>
      </c>
      <c r="N184" s="2" t="s">
        <v>67</v>
      </c>
      <c r="AE184" s="5"/>
    </row>
    <row r="185" spans="1:31" ht="12.75" x14ac:dyDescent="0.2">
      <c r="A185" s="14">
        <v>35</v>
      </c>
      <c r="B185" s="8" t="s">
        <v>0</v>
      </c>
      <c r="C185" s="9" t="s">
        <v>541</v>
      </c>
      <c r="D185" s="47" t="s">
        <v>542</v>
      </c>
      <c r="E185" s="11" t="s">
        <v>21</v>
      </c>
      <c r="F185" s="9" t="s">
        <v>543</v>
      </c>
      <c r="G185" s="9" t="s">
        <v>8</v>
      </c>
      <c r="H185" s="9" t="s">
        <v>147</v>
      </c>
      <c r="I185" s="13">
        <v>379500</v>
      </c>
      <c r="J185" s="12">
        <f t="shared" si="20"/>
        <v>379500</v>
      </c>
      <c r="K185" s="8" t="s">
        <v>148</v>
      </c>
      <c r="L185" s="9" t="s">
        <v>67</v>
      </c>
      <c r="M185" s="2" t="s">
        <v>28</v>
      </c>
      <c r="N185" s="2" t="s">
        <v>67</v>
      </c>
      <c r="AE185" s="5"/>
    </row>
    <row r="186" spans="1:31" ht="12.75" x14ac:dyDescent="0.2">
      <c r="A186" s="19">
        <v>80</v>
      </c>
      <c r="B186" s="8" t="s">
        <v>29</v>
      </c>
      <c r="C186" s="9" t="s">
        <v>541</v>
      </c>
      <c r="D186" s="47" t="s">
        <v>542</v>
      </c>
      <c r="E186" s="11" t="s">
        <v>21</v>
      </c>
      <c r="F186" s="8" t="s">
        <v>543</v>
      </c>
      <c r="G186" s="9" t="s">
        <v>8</v>
      </c>
      <c r="H186" s="9" t="s">
        <v>149</v>
      </c>
      <c r="I186" s="9" t="s">
        <v>150</v>
      </c>
      <c r="J186" s="29"/>
      <c r="K186" s="9" t="s">
        <v>151</v>
      </c>
      <c r="L186" s="9" t="s">
        <v>152</v>
      </c>
      <c r="M186" s="2" t="s">
        <v>28</v>
      </c>
      <c r="AE186" s="5"/>
    </row>
    <row r="187" spans="1:31" ht="12.75" x14ac:dyDescent="0.2">
      <c r="A187" s="14">
        <v>100</v>
      </c>
      <c r="B187" s="8" t="s">
        <v>153</v>
      </c>
      <c r="C187" s="9" t="s">
        <v>544</v>
      </c>
      <c r="D187" s="10">
        <v>100</v>
      </c>
      <c r="E187" s="11" t="s">
        <v>21</v>
      </c>
      <c r="F187" s="9" t="s">
        <v>545</v>
      </c>
      <c r="G187" s="9" t="s">
        <v>5</v>
      </c>
      <c r="H187" s="9" t="s">
        <v>396</v>
      </c>
      <c r="I187" s="11" t="s">
        <v>546</v>
      </c>
      <c r="J187" s="45">
        <v>0.375</v>
      </c>
      <c r="K187" s="9" t="s">
        <v>547</v>
      </c>
      <c r="L187" s="9" t="s">
        <v>548</v>
      </c>
      <c r="M187" s="2" t="s">
        <v>549</v>
      </c>
      <c r="AE187" s="5"/>
    </row>
    <row r="188" spans="1:31" ht="12.75" x14ac:dyDescent="0.2">
      <c r="A188" s="19">
        <v>146</v>
      </c>
      <c r="B188" s="2" t="s">
        <v>0</v>
      </c>
      <c r="C188" s="11" t="s">
        <v>550</v>
      </c>
      <c r="D188" s="21" t="s">
        <v>551</v>
      </c>
      <c r="E188" s="2" t="s">
        <v>21</v>
      </c>
      <c r="F188" s="11" t="s">
        <v>552</v>
      </c>
      <c r="G188" s="2" t="s">
        <v>23</v>
      </c>
      <c r="H188" s="2" t="s">
        <v>49</v>
      </c>
      <c r="I188" s="6">
        <v>65005.25</v>
      </c>
      <c r="J188" s="18">
        <f>I188</f>
        <v>65005.25</v>
      </c>
      <c r="K188" s="2" t="s">
        <v>553</v>
      </c>
      <c r="L188" s="2" t="s">
        <v>39</v>
      </c>
      <c r="M188" s="2" t="s">
        <v>52</v>
      </c>
      <c r="AE188" s="5"/>
    </row>
    <row r="189" spans="1:31" ht="12.75" x14ac:dyDescent="0.2">
      <c r="A189" s="14">
        <v>144</v>
      </c>
      <c r="B189" s="8" t="s">
        <v>19</v>
      </c>
      <c r="C189" s="11" t="s">
        <v>550</v>
      </c>
      <c r="D189" s="21" t="s">
        <v>551</v>
      </c>
      <c r="E189" s="11" t="s">
        <v>21</v>
      </c>
      <c r="F189" s="11" t="s">
        <v>552</v>
      </c>
      <c r="G189" s="11" t="s">
        <v>23</v>
      </c>
      <c r="H189" s="11" t="s">
        <v>30</v>
      </c>
      <c r="I189" s="9" t="s">
        <v>554</v>
      </c>
      <c r="J189" s="16">
        <v>0.35</v>
      </c>
      <c r="K189" s="9" t="s">
        <v>26</v>
      </c>
      <c r="L189" s="8" t="s">
        <v>55</v>
      </c>
      <c r="M189" s="2" t="s">
        <v>555</v>
      </c>
      <c r="AE189" s="5"/>
    </row>
    <row r="190" spans="1:31" ht="12.75" x14ac:dyDescent="0.2">
      <c r="A190" s="14">
        <v>145</v>
      </c>
      <c r="B190" s="8" t="s">
        <v>19</v>
      </c>
      <c r="C190" s="11" t="s">
        <v>550</v>
      </c>
      <c r="D190" s="21" t="s">
        <v>551</v>
      </c>
      <c r="E190" s="11" t="s">
        <v>21</v>
      </c>
      <c r="F190" s="11" t="s">
        <v>552</v>
      </c>
      <c r="G190" s="11" t="s">
        <v>23</v>
      </c>
      <c r="H190" s="11" t="s">
        <v>77</v>
      </c>
      <c r="I190" s="8" t="s">
        <v>556</v>
      </c>
      <c r="J190" s="24">
        <v>0.03</v>
      </c>
      <c r="K190" s="9" t="s">
        <v>26</v>
      </c>
      <c r="L190" s="8" t="s">
        <v>55</v>
      </c>
      <c r="M190" s="2" t="s">
        <v>555</v>
      </c>
      <c r="AE190" s="5"/>
    </row>
    <row r="191" spans="1:31" ht="12.75" x14ac:dyDescent="0.2">
      <c r="A191" s="19">
        <v>122</v>
      </c>
      <c r="B191" s="2" t="s">
        <v>0</v>
      </c>
      <c r="C191" s="2" t="s">
        <v>557</v>
      </c>
      <c r="D191" s="3" t="s">
        <v>558</v>
      </c>
      <c r="E191" s="2" t="s">
        <v>21</v>
      </c>
      <c r="F191" s="2" t="s">
        <v>559</v>
      </c>
      <c r="G191" s="2" t="s">
        <v>23</v>
      </c>
      <c r="H191" s="2" t="s">
        <v>49</v>
      </c>
      <c r="I191" s="6">
        <v>223751</v>
      </c>
      <c r="J191" s="18">
        <f>I191</f>
        <v>223751</v>
      </c>
      <c r="K191" s="2" t="s">
        <v>76</v>
      </c>
      <c r="L191" s="2" t="s">
        <v>39</v>
      </c>
      <c r="M191" s="2" t="s">
        <v>52</v>
      </c>
      <c r="AE191" s="5"/>
    </row>
    <row r="192" spans="1:31" ht="12.75" x14ac:dyDescent="0.2">
      <c r="A192" s="14">
        <v>91</v>
      </c>
      <c r="B192" s="8" t="s">
        <v>19</v>
      </c>
      <c r="C192" s="8" t="s">
        <v>557</v>
      </c>
      <c r="D192" s="3" t="s">
        <v>558</v>
      </c>
      <c r="E192" s="11" t="s">
        <v>21</v>
      </c>
      <c r="F192" s="8" t="s">
        <v>559</v>
      </c>
      <c r="G192" s="11" t="s">
        <v>23</v>
      </c>
      <c r="H192" s="11" t="s">
        <v>30</v>
      </c>
      <c r="I192" s="9" t="s">
        <v>57</v>
      </c>
      <c r="J192" s="16">
        <v>0.35</v>
      </c>
      <c r="K192" s="9" t="s">
        <v>26</v>
      </c>
      <c r="L192" s="9" t="s">
        <v>55</v>
      </c>
      <c r="M192" s="2" t="s">
        <v>28</v>
      </c>
      <c r="AE192" s="5"/>
    </row>
    <row r="193" spans="1:31" ht="12.75" x14ac:dyDescent="0.2">
      <c r="A193" s="14">
        <v>92</v>
      </c>
      <c r="B193" s="8" t="s">
        <v>19</v>
      </c>
      <c r="C193" s="8" t="s">
        <v>557</v>
      </c>
      <c r="D193" s="3" t="s">
        <v>558</v>
      </c>
      <c r="E193" s="11" t="s">
        <v>21</v>
      </c>
      <c r="F193" s="8" t="s">
        <v>559</v>
      </c>
      <c r="G193" s="11" t="s">
        <v>23</v>
      </c>
      <c r="H193" s="11" t="s">
        <v>77</v>
      </c>
      <c r="I193" s="8" t="s">
        <v>560</v>
      </c>
      <c r="J193" s="24">
        <v>0.03</v>
      </c>
      <c r="K193" s="9" t="s">
        <v>26</v>
      </c>
      <c r="L193" s="8" t="s">
        <v>55</v>
      </c>
      <c r="M193" s="2" t="s">
        <v>28</v>
      </c>
      <c r="AE193" s="5"/>
    </row>
    <row r="194" spans="1:31" ht="12.75" x14ac:dyDescent="0.2">
      <c r="A194" s="14">
        <v>141</v>
      </c>
      <c r="B194" s="8" t="s">
        <v>153</v>
      </c>
      <c r="C194" s="9" t="s">
        <v>561</v>
      </c>
      <c r="D194" s="10">
        <v>141</v>
      </c>
      <c r="E194" s="11" t="s">
        <v>21</v>
      </c>
      <c r="F194" s="9" t="s">
        <v>562</v>
      </c>
      <c r="G194" s="9" t="s">
        <v>243</v>
      </c>
      <c r="H194" s="9" t="s">
        <v>292</v>
      </c>
      <c r="I194" s="11" t="s">
        <v>563</v>
      </c>
      <c r="J194" s="45">
        <f>0.5*0.75</f>
        <v>0.375</v>
      </c>
      <c r="K194" s="30">
        <v>41000</v>
      </c>
      <c r="L194" s="9" t="s">
        <v>294</v>
      </c>
      <c r="M194" s="48" t="s">
        <v>564</v>
      </c>
      <c r="AE194" s="5"/>
    </row>
    <row r="195" spans="1:31" ht="12.75" x14ac:dyDescent="0.2">
      <c r="A195" s="14">
        <v>70</v>
      </c>
      <c r="B195" s="8" t="s">
        <v>0</v>
      </c>
      <c r="C195" s="9" t="s">
        <v>565</v>
      </c>
      <c r="D195" s="10" t="s">
        <v>566</v>
      </c>
      <c r="E195" s="11" t="s">
        <v>21</v>
      </c>
      <c r="F195" s="9" t="s">
        <v>567</v>
      </c>
      <c r="G195" s="9" t="s">
        <v>8</v>
      </c>
      <c r="H195" s="9" t="s">
        <v>145</v>
      </c>
      <c r="I195" s="13">
        <v>2900000</v>
      </c>
      <c r="J195" s="12">
        <f t="shared" ref="J195:J196" si="21">I195</f>
        <v>2900000</v>
      </c>
      <c r="K195" s="8" t="s">
        <v>146</v>
      </c>
      <c r="L195" s="9" t="s">
        <v>67</v>
      </c>
      <c r="M195" s="2" t="s">
        <v>28</v>
      </c>
      <c r="N195" s="2" t="s">
        <v>67</v>
      </c>
      <c r="AE195" s="5"/>
    </row>
    <row r="196" spans="1:31" ht="12.75" x14ac:dyDescent="0.2">
      <c r="A196" s="14">
        <v>71</v>
      </c>
      <c r="B196" s="8" t="s">
        <v>0</v>
      </c>
      <c r="C196" s="9" t="s">
        <v>565</v>
      </c>
      <c r="D196" s="10" t="s">
        <v>566</v>
      </c>
      <c r="E196" s="11" t="s">
        <v>21</v>
      </c>
      <c r="F196" s="9" t="s">
        <v>567</v>
      </c>
      <c r="G196" s="9" t="s">
        <v>8</v>
      </c>
      <c r="H196" s="9" t="s">
        <v>147</v>
      </c>
      <c r="I196" s="13">
        <v>435000</v>
      </c>
      <c r="J196" s="12">
        <f t="shared" si="21"/>
        <v>435000</v>
      </c>
      <c r="K196" s="8" t="s">
        <v>148</v>
      </c>
      <c r="L196" s="9" t="s">
        <v>67</v>
      </c>
      <c r="M196" s="2" t="s">
        <v>28</v>
      </c>
      <c r="N196" s="2" t="s">
        <v>67</v>
      </c>
      <c r="AE196" s="5"/>
    </row>
    <row r="197" spans="1:31" ht="12.75" x14ac:dyDescent="0.2">
      <c r="A197" s="14">
        <v>87</v>
      </c>
      <c r="B197" s="8" t="s">
        <v>29</v>
      </c>
      <c r="C197" s="9" t="s">
        <v>565</v>
      </c>
      <c r="D197" s="10" t="s">
        <v>566</v>
      </c>
      <c r="E197" s="11" t="s">
        <v>21</v>
      </c>
      <c r="F197" s="9" t="s">
        <v>567</v>
      </c>
      <c r="G197" s="9" t="s">
        <v>8</v>
      </c>
      <c r="H197" s="9" t="s">
        <v>149</v>
      </c>
      <c r="I197" s="9" t="s">
        <v>150</v>
      </c>
      <c r="J197" s="29"/>
      <c r="K197" s="9" t="s">
        <v>151</v>
      </c>
      <c r="L197" s="9" t="s">
        <v>152</v>
      </c>
      <c r="M197" s="2" t="s">
        <v>28</v>
      </c>
      <c r="AE197" s="5"/>
    </row>
    <row r="198" spans="1:31" ht="12.75" x14ac:dyDescent="0.2">
      <c r="A198" s="36">
        <v>147</v>
      </c>
      <c r="B198" s="22" t="s">
        <v>29</v>
      </c>
      <c r="C198" s="23" t="s">
        <v>50</v>
      </c>
      <c r="D198" s="51">
        <v>147</v>
      </c>
      <c r="E198" s="38" t="s">
        <v>21</v>
      </c>
      <c r="F198" s="23" t="s">
        <v>568</v>
      </c>
      <c r="G198" s="38" t="s">
        <v>23</v>
      </c>
      <c r="H198" s="22" t="s">
        <v>569</v>
      </c>
      <c r="I198" s="52" t="s">
        <v>570</v>
      </c>
      <c r="J198" s="62">
        <v>451110</v>
      </c>
      <c r="K198" s="54">
        <v>43164</v>
      </c>
      <c r="L198" s="22" t="s">
        <v>55</v>
      </c>
      <c r="M198" s="55" t="s">
        <v>571</v>
      </c>
      <c r="N198" s="38"/>
      <c r="O198" s="38"/>
      <c r="P198" s="38"/>
      <c r="Q198" s="38"/>
      <c r="R198" s="38"/>
      <c r="S198" s="38"/>
      <c r="T198" s="38"/>
      <c r="U198" s="38"/>
      <c r="V198" s="38"/>
      <c r="W198" s="38"/>
      <c r="X198" s="38"/>
      <c r="Y198" s="38"/>
      <c r="Z198" s="38"/>
      <c r="AA198" s="38"/>
      <c r="AB198" s="38"/>
      <c r="AC198" s="38"/>
      <c r="AD198" s="38"/>
      <c r="AE198" s="40"/>
    </row>
    <row r="199" spans="1:31" ht="12.75" x14ac:dyDescent="0.2">
      <c r="A199" s="14">
        <v>36</v>
      </c>
      <c r="B199" s="8" t="s">
        <v>0</v>
      </c>
      <c r="C199" s="9" t="s">
        <v>572</v>
      </c>
      <c r="D199" s="10" t="s">
        <v>573</v>
      </c>
      <c r="E199" s="11" t="s">
        <v>21</v>
      </c>
      <c r="F199" s="9" t="s">
        <v>574</v>
      </c>
      <c r="G199" s="9" t="s">
        <v>8</v>
      </c>
      <c r="H199" s="9" t="s">
        <v>145</v>
      </c>
      <c r="I199" s="13">
        <v>830000</v>
      </c>
      <c r="J199" s="12">
        <f t="shared" ref="J199:J200" si="22">I199</f>
        <v>830000</v>
      </c>
      <c r="K199" s="8" t="s">
        <v>146</v>
      </c>
      <c r="L199" s="9" t="s">
        <v>67</v>
      </c>
      <c r="M199" s="2" t="s">
        <v>169</v>
      </c>
      <c r="N199" s="2" t="s">
        <v>67</v>
      </c>
      <c r="AE199" s="5"/>
    </row>
    <row r="200" spans="1:31" ht="12.75" x14ac:dyDescent="0.2">
      <c r="A200" s="14">
        <v>37</v>
      </c>
      <c r="B200" s="8" t="s">
        <v>0</v>
      </c>
      <c r="C200" s="9" t="s">
        <v>572</v>
      </c>
      <c r="D200" s="10" t="s">
        <v>573</v>
      </c>
      <c r="E200" s="11" t="s">
        <v>21</v>
      </c>
      <c r="F200" s="9" t="s">
        <v>574</v>
      </c>
      <c r="G200" s="9" t="s">
        <v>8</v>
      </c>
      <c r="H200" s="9" t="s">
        <v>147</v>
      </c>
      <c r="I200" s="13">
        <v>124500</v>
      </c>
      <c r="J200" s="12">
        <f t="shared" si="22"/>
        <v>124500</v>
      </c>
      <c r="K200" s="8" t="s">
        <v>148</v>
      </c>
      <c r="L200" s="9" t="s">
        <v>67</v>
      </c>
      <c r="M200" s="2" t="s">
        <v>28</v>
      </c>
      <c r="N200" s="2" t="s">
        <v>67</v>
      </c>
      <c r="AE200" s="5"/>
    </row>
    <row r="201" spans="1:31" ht="12.75" x14ac:dyDescent="0.2">
      <c r="A201" s="14">
        <v>191</v>
      </c>
      <c r="B201" s="8" t="s">
        <v>29</v>
      </c>
      <c r="C201" s="9" t="s">
        <v>572</v>
      </c>
      <c r="D201" s="10" t="s">
        <v>573</v>
      </c>
      <c r="E201" s="11" t="s">
        <v>21</v>
      </c>
      <c r="F201" s="9" t="s">
        <v>574</v>
      </c>
      <c r="G201" s="9" t="s">
        <v>8</v>
      </c>
      <c r="H201" s="9" t="s">
        <v>149</v>
      </c>
      <c r="I201" s="9" t="s">
        <v>150</v>
      </c>
      <c r="J201" s="29"/>
      <c r="K201" s="9" t="s">
        <v>151</v>
      </c>
      <c r="L201" s="9" t="s">
        <v>152</v>
      </c>
      <c r="M201" s="2" t="s">
        <v>28</v>
      </c>
      <c r="AE201" s="5"/>
    </row>
    <row r="202" spans="1:31" ht="12.75" x14ac:dyDescent="0.2">
      <c r="A202" s="14">
        <v>140</v>
      </c>
      <c r="B202" s="8" t="s">
        <v>153</v>
      </c>
      <c r="C202" s="9" t="s">
        <v>575</v>
      </c>
      <c r="D202" s="10">
        <v>140</v>
      </c>
      <c r="E202" s="11" t="s">
        <v>21</v>
      </c>
      <c r="F202" s="9" t="s">
        <v>576</v>
      </c>
      <c r="G202" s="9" t="s">
        <v>243</v>
      </c>
      <c r="H202" s="9" t="s">
        <v>292</v>
      </c>
      <c r="I202" s="11" t="s">
        <v>577</v>
      </c>
      <c r="J202" s="45">
        <f>0.189*0.5*0.75</f>
        <v>7.0874999999999994E-2</v>
      </c>
      <c r="K202" s="30">
        <v>41000</v>
      </c>
      <c r="L202" s="9" t="s">
        <v>294</v>
      </c>
      <c r="M202" s="48" t="s">
        <v>578</v>
      </c>
      <c r="AE202" s="5"/>
    </row>
    <row r="203" spans="1:31" ht="12.75" x14ac:dyDescent="0.2">
      <c r="A203" s="19">
        <v>167</v>
      </c>
      <c r="B203" s="2" t="s">
        <v>29</v>
      </c>
      <c r="C203" s="2" t="s">
        <v>56</v>
      </c>
      <c r="D203" s="3">
        <v>167</v>
      </c>
      <c r="E203" s="2" t="s">
        <v>579</v>
      </c>
      <c r="F203" s="2" t="s">
        <v>580</v>
      </c>
      <c r="G203" s="9" t="s">
        <v>5</v>
      </c>
      <c r="H203" s="2" t="s">
        <v>56</v>
      </c>
      <c r="I203" s="2" t="s">
        <v>581</v>
      </c>
      <c r="J203" s="18" t="e">
        <f>5000000*#REF!</f>
        <v>#REF!</v>
      </c>
      <c r="K203" s="2" t="s">
        <v>582</v>
      </c>
      <c r="L203" s="2" t="s">
        <v>583</v>
      </c>
      <c r="M203" s="2" t="s">
        <v>584</v>
      </c>
      <c r="N203" s="2" t="s">
        <v>116</v>
      </c>
      <c r="AE203" s="5"/>
    </row>
    <row r="204" spans="1:31" ht="12.75" x14ac:dyDescent="0.2">
      <c r="A204" s="19">
        <v>124</v>
      </c>
      <c r="B204" s="2" t="s">
        <v>0</v>
      </c>
      <c r="C204" s="2" t="s">
        <v>585</v>
      </c>
      <c r="D204" s="21" t="s">
        <v>586</v>
      </c>
      <c r="E204" s="2" t="s">
        <v>21</v>
      </c>
      <c r="F204" s="2" t="s">
        <v>587</v>
      </c>
      <c r="G204" s="2" t="s">
        <v>23</v>
      </c>
      <c r="H204" s="2" t="s">
        <v>49</v>
      </c>
      <c r="I204" s="6">
        <v>149869</v>
      </c>
      <c r="J204" s="18">
        <f>I204</f>
        <v>149869</v>
      </c>
      <c r="K204" s="2" t="s">
        <v>76</v>
      </c>
      <c r="L204" s="2" t="s">
        <v>39</v>
      </c>
      <c r="M204" s="2" t="s">
        <v>52</v>
      </c>
      <c r="AE204" s="5"/>
    </row>
    <row r="205" spans="1:31" ht="12.75" x14ac:dyDescent="0.2">
      <c r="A205" s="14">
        <v>59</v>
      </c>
      <c r="B205" s="8" t="s">
        <v>19</v>
      </c>
      <c r="C205" s="11" t="s">
        <v>585</v>
      </c>
      <c r="D205" s="21" t="s">
        <v>586</v>
      </c>
      <c r="E205" s="11" t="s">
        <v>21</v>
      </c>
      <c r="F205" s="11" t="s">
        <v>587</v>
      </c>
      <c r="G205" s="11" t="s">
        <v>23</v>
      </c>
      <c r="H205" s="11" t="s">
        <v>77</v>
      </c>
      <c r="I205" s="9" t="s">
        <v>588</v>
      </c>
      <c r="J205" s="16">
        <v>0.04</v>
      </c>
      <c r="K205" s="9" t="s">
        <v>26</v>
      </c>
      <c r="L205" s="9" t="s">
        <v>55</v>
      </c>
      <c r="M205" s="2" t="s">
        <v>28</v>
      </c>
      <c r="AE205" s="5"/>
    </row>
    <row r="206" spans="1:31" ht="12.75" x14ac:dyDescent="0.2">
      <c r="A206" s="14">
        <v>60</v>
      </c>
      <c r="B206" s="8" t="s">
        <v>19</v>
      </c>
      <c r="C206" s="11" t="s">
        <v>585</v>
      </c>
      <c r="D206" s="21" t="s">
        <v>586</v>
      </c>
      <c r="E206" s="11" t="s">
        <v>21</v>
      </c>
      <c r="F206" s="11" t="s">
        <v>587</v>
      </c>
      <c r="G206" s="11" t="s">
        <v>23</v>
      </c>
      <c r="H206" s="11" t="s">
        <v>30</v>
      </c>
      <c r="I206" s="9" t="s">
        <v>589</v>
      </c>
      <c r="J206" s="16">
        <v>0.5</v>
      </c>
      <c r="K206" s="9" t="s">
        <v>26</v>
      </c>
      <c r="L206" s="9" t="s">
        <v>55</v>
      </c>
      <c r="M206" s="2" t="s">
        <v>28</v>
      </c>
      <c r="AE206" s="5"/>
    </row>
    <row r="207" spans="1:31" ht="12.75" x14ac:dyDescent="0.2">
      <c r="A207" s="14">
        <v>38</v>
      </c>
      <c r="B207" s="8" t="s">
        <v>0</v>
      </c>
      <c r="C207" s="9" t="s">
        <v>590</v>
      </c>
      <c r="D207" s="10" t="s">
        <v>591</v>
      </c>
      <c r="E207" s="11" t="s">
        <v>21</v>
      </c>
      <c r="F207" s="9" t="s">
        <v>592</v>
      </c>
      <c r="G207" s="9" t="s">
        <v>8</v>
      </c>
      <c r="H207" s="9" t="s">
        <v>145</v>
      </c>
      <c r="I207" s="13">
        <v>2010000</v>
      </c>
      <c r="J207" s="12">
        <f t="shared" ref="J207:J208" si="23">I207</f>
        <v>2010000</v>
      </c>
      <c r="K207" s="8" t="s">
        <v>146</v>
      </c>
      <c r="L207" s="9" t="s">
        <v>67</v>
      </c>
      <c r="M207" s="2" t="s">
        <v>28</v>
      </c>
      <c r="N207" s="2" t="s">
        <v>67</v>
      </c>
      <c r="AE207" s="5"/>
    </row>
    <row r="208" spans="1:31" ht="12.75" x14ac:dyDescent="0.2">
      <c r="A208" s="14">
        <v>39</v>
      </c>
      <c r="B208" s="8" t="s">
        <v>0</v>
      </c>
      <c r="C208" s="9" t="s">
        <v>590</v>
      </c>
      <c r="D208" s="10" t="s">
        <v>591</v>
      </c>
      <c r="E208" s="11" t="s">
        <v>21</v>
      </c>
      <c r="F208" s="9" t="s">
        <v>592</v>
      </c>
      <c r="G208" s="9" t="s">
        <v>8</v>
      </c>
      <c r="H208" s="9" t="s">
        <v>147</v>
      </c>
      <c r="I208" s="13">
        <v>201000</v>
      </c>
      <c r="J208" s="12">
        <f t="shared" si="23"/>
        <v>201000</v>
      </c>
      <c r="K208" s="8" t="s">
        <v>148</v>
      </c>
      <c r="L208" s="9" t="s">
        <v>67</v>
      </c>
      <c r="M208" s="2" t="s">
        <v>28</v>
      </c>
      <c r="N208" s="2" t="s">
        <v>67</v>
      </c>
      <c r="AE208" s="5"/>
    </row>
    <row r="209" spans="1:31" ht="12.75" x14ac:dyDescent="0.2">
      <c r="A209" s="19">
        <v>81</v>
      </c>
      <c r="B209" s="8" t="s">
        <v>29</v>
      </c>
      <c r="C209" s="9" t="s">
        <v>590</v>
      </c>
      <c r="D209" s="10" t="s">
        <v>591</v>
      </c>
      <c r="E209" s="11" t="s">
        <v>21</v>
      </c>
      <c r="F209" s="8" t="s">
        <v>592</v>
      </c>
      <c r="G209" s="9" t="s">
        <v>8</v>
      </c>
      <c r="H209" s="9" t="s">
        <v>149</v>
      </c>
      <c r="I209" s="9" t="s">
        <v>150</v>
      </c>
      <c r="J209" s="29"/>
      <c r="K209" s="9" t="s">
        <v>151</v>
      </c>
      <c r="L209" s="9" t="s">
        <v>152</v>
      </c>
      <c r="M209" s="2" t="s">
        <v>28</v>
      </c>
      <c r="AE209" s="5"/>
    </row>
    <row r="210" spans="1:31" ht="12.75" x14ac:dyDescent="0.2">
      <c r="A210" s="14">
        <v>40</v>
      </c>
      <c r="B210" s="8" t="s">
        <v>0</v>
      </c>
      <c r="C210" s="9" t="s">
        <v>593</v>
      </c>
      <c r="D210" s="10" t="s">
        <v>594</v>
      </c>
      <c r="E210" s="11" t="s">
        <v>21</v>
      </c>
      <c r="F210" s="8" t="s">
        <v>595</v>
      </c>
      <c r="G210" s="9" t="s">
        <v>8</v>
      </c>
      <c r="H210" s="9" t="s">
        <v>145</v>
      </c>
      <c r="I210" s="13">
        <v>2320000</v>
      </c>
      <c r="J210" s="12">
        <f t="shared" ref="J210:J211" si="24">I210</f>
        <v>2320000</v>
      </c>
      <c r="K210" s="8" t="s">
        <v>146</v>
      </c>
      <c r="L210" s="9" t="s">
        <v>67</v>
      </c>
      <c r="M210" s="2" t="s">
        <v>169</v>
      </c>
      <c r="N210" s="2" t="s">
        <v>67</v>
      </c>
      <c r="AE210" s="5"/>
    </row>
    <row r="211" spans="1:31" ht="12.75" x14ac:dyDescent="0.2">
      <c r="A211" s="14">
        <v>41</v>
      </c>
      <c r="B211" s="8" t="s">
        <v>0</v>
      </c>
      <c r="C211" s="9" t="s">
        <v>593</v>
      </c>
      <c r="D211" s="10" t="s">
        <v>594</v>
      </c>
      <c r="E211" s="11" t="s">
        <v>21</v>
      </c>
      <c r="F211" s="9" t="s">
        <v>595</v>
      </c>
      <c r="G211" s="9" t="s">
        <v>8</v>
      </c>
      <c r="H211" s="9" t="s">
        <v>147</v>
      </c>
      <c r="I211" s="13">
        <v>464000</v>
      </c>
      <c r="J211" s="12">
        <f t="shared" si="24"/>
        <v>464000</v>
      </c>
      <c r="K211" s="8" t="s">
        <v>148</v>
      </c>
      <c r="L211" s="9" t="s">
        <v>67</v>
      </c>
      <c r="M211" s="2" t="s">
        <v>28</v>
      </c>
      <c r="N211" s="2" t="s">
        <v>67</v>
      </c>
      <c r="AE211" s="5"/>
    </row>
    <row r="212" spans="1:31" ht="12.75" x14ac:dyDescent="0.2">
      <c r="A212" s="19">
        <v>82</v>
      </c>
      <c r="B212" s="8" t="s">
        <v>29</v>
      </c>
      <c r="C212" s="9" t="s">
        <v>593</v>
      </c>
      <c r="D212" s="10" t="s">
        <v>594</v>
      </c>
      <c r="E212" s="11" t="s">
        <v>21</v>
      </c>
      <c r="F212" s="8" t="s">
        <v>595</v>
      </c>
      <c r="G212" s="9" t="s">
        <v>8</v>
      </c>
      <c r="H212" s="9" t="s">
        <v>149</v>
      </c>
      <c r="I212" s="9" t="s">
        <v>150</v>
      </c>
      <c r="J212" s="29"/>
      <c r="K212" s="9" t="s">
        <v>151</v>
      </c>
      <c r="L212" s="9" t="s">
        <v>152</v>
      </c>
      <c r="M212" s="2" t="s">
        <v>28</v>
      </c>
      <c r="AE212" s="5"/>
    </row>
    <row r="213" spans="1:31" ht="12.75" x14ac:dyDescent="0.2">
      <c r="A213" s="14">
        <v>99</v>
      </c>
      <c r="B213" s="8" t="s">
        <v>153</v>
      </c>
      <c r="C213" s="9" t="s">
        <v>544</v>
      </c>
      <c r="D213" s="10">
        <v>99</v>
      </c>
      <c r="E213" s="11" t="s">
        <v>21</v>
      </c>
      <c r="F213" s="9" t="s">
        <v>596</v>
      </c>
      <c r="G213" s="9" t="s">
        <v>5</v>
      </c>
      <c r="H213" s="9" t="s">
        <v>597</v>
      </c>
      <c r="I213" s="11" t="s">
        <v>598</v>
      </c>
      <c r="J213" s="45">
        <v>0.185</v>
      </c>
      <c r="K213" s="9" t="s">
        <v>72</v>
      </c>
      <c r="L213" s="9" t="s">
        <v>548</v>
      </c>
      <c r="M213" s="2" t="s">
        <v>599</v>
      </c>
      <c r="AE213" s="5"/>
    </row>
    <row r="214" spans="1:31" ht="12.75" x14ac:dyDescent="0.2">
      <c r="A214" s="19">
        <v>179</v>
      </c>
      <c r="B214" s="2" t="s">
        <v>29</v>
      </c>
      <c r="C214" s="2" t="s">
        <v>63</v>
      </c>
      <c r="D214" s="3" t="s">
        <v>600</v>
      </c>
      <c r="E214" s="8" t="s">
        <v>202</v>
      </c>
      <c r="F214" s="17" t="s">
        <v>601</v>
      </c>
      <c r="G214" s="2" t="s">
        <v>602</v>
      </c>
      <c r="H214" s="2" t="s">
        <v>603</v>
      </c>
      <c r="I214" s="2" t="s">
        <v>604</v>
      </c>
      <c r="J214" s="18" t="e">
        <f>(125000*0.12)*#REF!</f>
        <v>#REF!</v>
      </c>
      <c r="K214" s="2" t="s">
        <v>605</v>
      </c>
      <c r="L214" s="2" t="s">
        <v>606</v>
      </c>
      <c r="N214" s="2" t="s">
        <v>64</v>
      </c>
      <c r="AE214" s="5"/>
    </row>
    <row r="215" spans="1:31" ht="12.75" x14ac:dyDescent="0.2">
      <c r="A215" s="19">
        <v>208</v>
      </c>
      <c r="B215" s="2" t="s">
        <v>29</v>
      </c>
      <c r="C215" s="2" t="s">
        <v>63</v>
      </c>
      <c r="D215" s="3" t="s">
        <v>600</v>
      </c>
      <c r="E215" s="8" t="s">
        <v>202</v>
      </c>
      <c r="F215" s="17" t="s">
        <v>601</v>
      </c>
      <c r="G215" s="2" t="s">
        <v>602</v>
      </c>
      <c r="H215" s="2" t="s">
        <v>603</v>
      </c>
      <c r="I215" s="2" t="s">
        <v>607</v>
      </c>
      <c r="J215" s="18" t="e">
        <f>(125000*0.08)*#REF!</f>
        <v>#REF!</v>
      </c>
      <c r="K215" s="2" t="s">
        <v>608</v>
      </c>
      <c r="L215" s="2" t="s">
        <v>609</v>
      </c>
      <c r="N215" s="2" t="s">
        <v>64</v>
      </c>
      <c r="AE215" s="5"/>
    </row>
    <row r="216" spans="1:31" ht="12.75" x14ac:dyDescent="0.2">
      <c r="A216" s="19">
        <v>209</v>
      </c>
      <c r="B216" s="2" t="s">
        <v>29</v>
      </c>
      <c r="C216" s="2" t="s">
        <v>63</v>
      </c>
      <c r="D216" s="3" t="s">
        <v>600</v>
      </c>
      <c r="E216" s="8" t="s">
        <v>202</v>
      </c>
      <c r="F216" s="17" t="s">
        <v>601</v>
      </c>
      <c r="G216" s="2" t="s">
        <v>602</v>
      </c>
      <c r="H216" s="2" t="s">
        <v>603</v>
      </c>
      <c r="I216" s="2" t="s">
        <v>610</v>
      </c>
      <c r="J216" s="18" t="e">
        <f>(125000*0.04)*#REF!</f>
        <v>#REF!</v>
      </c>
      <c r="K216" s="2" t="s">
        <v>611</v>
      </c>
      <c r="L216" s="2" t="s">
        <v>612</v>
      </c>
      <c r="N216" s="2" t="s">
        <v>64</v>
      </c>
      <c r="AE216" s="5"/>
    </row>
    <row r="217" spans="1:31" ht="12.75" x14ac:dyDescent="0.2">
      <c r="A217" s="19">
        <v>177</v>
      </c>
      <c r="B217" s="8" t="s">
        <v>41</v>
      </c>
      <c r="C217" s="2" t="s">
        <v>63</v>
      </c>
      <c r="D217" s="3" t="s">
        <v>613</v>
      </c>
      <c r="E217" s="8" t="s">
        <v>202</v>
      </c>
      <c r="F217" s="17" t="s">
        <v>601</v>
      </c>
      <c r="G217" s="2" t="s">
        <v>602</v>
      </c>
      <c r="H217" s="2" t="s">
        <v>42</v>
      </c>
      <c r="I217" s="2" t="s">
        <v>614</v>
      </c>
      <c r="J217" s="18" t="e">
        <f>60000*#REF!</f>
        <v>#REF!</v>
      </c>
      <c r="K217" s="2" t="s">
        <v>615</v>
      </c>
      <c r="L217" s="2" t="s">
        <v>67</v>
      </c>
      <c r="M217" s="2" t="s">
        <v>616</v>
      </c>
      <c r="AE217" s="5"/>
    </row>
    <row r="218" spans="1:31" ht="12.75" x14ac:dyDescent="0.2">
      <c r="A218" s="19">
        <v>178</v>
      </c>
      <c r="B218" s="8" t="s">
        <v>41</v>
      </c>
      <c r="C218" s="2" t="s">
        <v>63</v>
      </c>
      <c r="D218" s="3" t="s">
        <v>613</v>
      </c>
      <c r="E218" s="8" t="s">
        <v>202</v>
      </c>
      <c r="F218" s="17" t="s">
        <v>601</v>
      </c>
      <c r="G218" s="2" t="s">
        <v>602</v>
      </c>
      <c r="H218" s="2" t="s">
        <v>42</v>
      </c>
      <c r="I218" s="2" t="s">
        <v>617</v>
      </c>
      <c r="J218" s="18" t="e">
        <f>500*#REF!</f>
        <v>#REF!</v>
      </c>
      <c r="K218" s="2" t="s">
        <v>605</v>
      </c>
      <c r="L218" s="2" t="s">
        <v>67</v>
      </c>
      <c r="M218" s="2" t="s">
        <v>618</v>
      </c>
      <c r="AE218" s="5"/>
    </row>
    <row r="219" spans="1:31" ht="12.75" x14ac:dyDescent="0.2">
      <c r="A219" s="19">
        <v>180</v>
      </c>
      <c r="B219" s="2" t="s">
        <v>124</v>
      </c>
      <c r="C219" s="2" t="s">
        <v>63</v>
      </c>
      <c r="D219" s="3" t="s">
        <v>613</v>
      </c>
      <c r="E219" s="8" t="s">
        <v>202</v>
      </c>
      <c r="F219" s="17" t="s">
        <v>601</v>
      </c>
      <c r="G219" s="2" t="s">
        <v>602</v>
      </c>
      <c r="H219" s="2" t="s">
        <v>619</v>
      </c>
      <c r="I219" s="2" t="s">
        <v>620</v>
      </c>
      <c r="J219" s="61">
        <v>0.01</v>
      </c>
      <c r="K219" s="2" t="s">
        <v>621</v>
      </c>
      <c r="M219" s="2" t="s">
        <v>622</v>
      </c>
      <c r="N219" s="2" t="s">
        <v>67</v>
      </c>
      <c r="AE219" s="5"/>
    </row>
    <row r="220" spans="1:31" ht="12.75" x14ac:dyDescent="0.2">
      <c r="A220" s="19">
        <v>181</v>
      </c>
      <c r="B220" s="2" t="s">
        <v>124</v>
      </c>
      <c r="C220" s="2" t="s">
        <v>63</v>
      </c>
      <c r="D220" s="3" t="s">
        <v>613</v>
      </c>
      <c r="E220" s="8" t="s">
        <v>202</v>
      </c>
      <c r="F220" s="17" t="s">
        <v>601</v>
      </c>
      <c r="G220" s="2" t="s">
        <v>602</v>
      </c>
      <c r="H220" s="2" t="s">
        <v>535</v>
      </c>
      <c r="I220" s="2" t="s">
        <v>623</v>
      </c>
      <c r="J220" s="61">
        <v>0.1</v>
      </c>
      <c r="K220" s="2" t="s">
        <v>621</v>
      </c>
      <c r="M220" s="2" t="s">
        <v>624</v>
      </c>
      <c r="N220" s="2" t="s">
        <v>67</v>
      </c>
      <c r="AE220" s="5"/>
    </row>
    <row r="221" spans="1:31" ht="12.75" x14ac:dyDescent="0.2">
      <c r="A221" s="14">
        <v>42</v>
      </c>
      <c r="B221" s="8" t="s">
        <v>0</v>
      </c>
      <c r="C221" s="9" t="s">
        <v>625</v>
      </c>
      <c r="D221" s="47" t="s">
        <v>626</v>
      </c>
      <c r="E221" s="11" t="s">
        <v>21</v>
      </c>
      <c r="F221" s="9" t="s">
        <v>627</v>
      </c>
      <c r="G221" s="9" t="s">
        <v>8</v>
      </c>
      <c r="H221" s="9" t="s">
        <v>145</v>
      </c>
      <c r="I221" s="13">
        <v>390000</v>
      </c>
      <c r="J221" s="12">
        <f t="shared" ref="J221:J222" si="25">I221</f>
        <v>390000</v>
      </c>
      <c r="K221" s="8" t="s">
        <v>146</v>
      </c>
      <c r="L221" s="9" t="s">
        <v>67</v>
      </c>
      <c r="M221" s="2" t="s">
        <v>28</v>
      </c>
      <c r="N221" s="2" t="s">
        <v>67</v>
      </c>
      <c r="AE221" s="5"/>
    </row>
    <row r="222" spans="1:31" ht="12.75" x14ac:dyDescent="0.2">
      <c r="A222" s="14">
        <v>43</v>
      </c>
      <c r="B222" s="8" t="s">
        <v>0</v>
      </c>
      <c r="C222" s="9" t="s">
        <v>625</v>
      </c>
      <c r="D222" s="47" t="s">
        <v>626</v>
      </c>
      <c r="E222" s="11" t="s">
        <v>21</v>
      </c>
      <c r="F222" s="9" t="s">
        <v>627</v>
      </c>
      <c r="G222" s="9" t="s">
        <v>8</v>
      </c>
      <c r="H222" s="9" t="s">
        <v>147</v>
      </c>
      <c r="I222" s="13">
        <v>78000</v>
      </c>
      <c r="J222" s="12">
        <f t="shared" si="25"/>
        <v>78000</v>
      </c>
      <c r="K222" s="8" t="s">
        <v>148</v>
      </c>
      <c r="L222" s="9" t="s">
        <v>67</v>
      </c>
      <c r="M222" s="2" t="s">
        <v>28</v>
      </c>
      <c r="N222" s="2" t="s">
        <v>67</v>
      </c>
      <c r="AE222" s="5"/>
    </row>
    <row r="223" spans="1:31" ht="12.75" x14ac:dyDescent="0.2">
      <c r="A223" s="19">
        <v>83</v>
      </c>
      <c r="B223" s="8" t="s">
        <v>29</v>
      </c>
      <c r="C223" s="9" t="s">
        <v>625</v>
      </c>
      <c r="D223" s="47" t="s">
        <v>626</v>
      </c>
      <c r="E223" s="11" t="s">
        <v>21</v>
      </c>
      <c r="F223" s="8" t="s">
        <v>627</v>
      </c>
      <c r="G223" s="9" t="s">
        <v>8</v>
      </c>
      <c r="H223" s="9" t="s">
        <v>149</v>
      </c>
      <c r="I223" s="9" t="s">
        <v>150</v>
      </c>
      <c r="J223" s="29"/>
      <c r="K223" s="9" t="s">
        <v>151</v>
      </c>
      <c r="L223" s="9" t="s">
        <v>152</v>
      </c>
      <c r="M223" s="2" t="s">
        <v>28</v>
      </c>
      <c r="AE223" s="5"/>
    </row>
    <row r="224" spans="1:31" ht="12.75" x14ac:dyDescent="0.2">
      <c r="A224" s="1"/>
      <c r="B224" s="9" t="s">
        <v>628</v>
      </c>
      <c r="D224" s="63"/>
      <c r="J224" s="4"/>
      <c r="AE224" s="5"/>
    </row>
    <row r="225" spans="1:31" ht="12.75" x14ac:dyDescent="0.2">
      <c r="A225" s="1"/>
      <c r="D225" s="63"/>
      <c r="J225" s="4"/>
      <c r="AE225" s="5"/>
    </row>
    <row r="226" spans="1:31" ht="12.75" x14ac:dyDescent="0.2">
      <c r="A226" s="1"/>
      <c r="D226" s="63"/>
      <c r="J226" s="4"/>
      <c r="AE226" s="5"/>
    </row>
    <row r="227" spans="1:31" ht="12.75" x14ac:dyDescent="0.2">
      <c r="A227" s="1"/>
      <c r="D227" s="63"/>
      <c r="J227" s="4"/>
      <c r="AE227" s="5"/>
    </row>
    <row r="228" spans="1:31" ht="12.75" x14ac:dyDescent="0.2">
      <c r="A228" s="1"/>
      <c r="D228" s="63"/>
      <c r="J228" s="4"/>
      <c r="AE228" s="5"/>
    </row>
    <row r="229" spans="1:31" ht="12.75" x14ac:dyDescent="0.2">
      <c r="A229" s="1"/>
      <c r="D229" s="63"/>
      <c r="J229" s="4"/>
      <c r="AE229" s="5"/>
    </row>
    <row r="230" spans="1:31" ht="12.75" x14ac:dyDescent="0.2">
      <c r="A230" s="1"/>
      <c r="D230" s="63"/>
      <c r="J230" s="4"/>
      <c r="AE230" s="5"/>
    </row>
    <row r="231" spans="1:31" ht="12.75" x14ac:dyDescent="0.2">
      <c r="A231" s="1"/>
      <c r="D231" s="63"/>
      <c r="J231" s="4"/>
      <c r="AE231" s="5"/>
    </row>
    <row r="232" spans="1:31" ht="12.75" x14ac:dyDescent="0.2">
      <c r="A232" s="1"/>
      <c r="D232" s="63"/>
      <c r="J232" s="4"/>
      <c r="AE232" s="5"/>
    </row>
    <row r="233" spans="1:31" ht="12.75" x14ac:dyDescent="0.2">
      <c r="A233" s="1"/>
      <c r="D233" s="63"/>
      <c r="J233" s="4"/>
      <c r="AE233" s="5"/>
    </row>
    <row r="234" spans="1:31" ht="12.75" x14ac:dyDescent="0.2">
      <c r="A234" s="1"/>
      <c r="D234" s="63"/>
      <c r="J234" s="4"/>
      <c r="AE234" s="5"/>
    </row>
    <row r="235" spans="1:31" ht="12.75" x14ac:dyDescent="0.2">
      <c r="A235" s="1"/>
      <c r="D235" s="63"/>
      <c r="J235" s="4"/>
      <c r="AE235" s="5"/>
    </row>
    <row r="236" spans="1:31" ht="12.75" x14ac:dyDescent="0.2">
      <c r="A236" s="1"/>
      <c r="D236" s="63"/>
      <c r="J236" s="4"/>
      <c r="AE236" s="5"/>
    </row>
    <row r="237" spans="1:31" ht="12.75" x14ac:dyDescent="0.2">
      <c r="A237" s="1"/>
      <c r="D237" s="63"/>
      <c r="J237" s="4"/>
      <c r="AE237" s="5"/>
    </row>
    <row r="238" spans="1:31" ht="12.75" x14ac:dyDescent="0.2">
      <c r="A238" s="1"/>
      <c r="D238" s="63"/>
      <c r="J238" s="4"/>
      <c r="AE238" s="5"/>
    </row>
    <row r="239" spans="1:31" ht="12.75" x14ac:dyDescent="0.2">
      <c r="A239" s="1"/>
      <c r="D239" s="63"/>
      <c r="J239" s="4"/>
      <c r="AE239" s="5"/>
    </row>
    <row r="240" spans="1:31" ht="12.75" x14ac:dyDescent="0.2">
      <c r="A240" s="1"/>
      <c r="D240" s="63"/>
      <c r="J240" s="4"/>
      <c r="AE240" s="5"/>
    </row>
    <row r="241" spans="1:31" ht="12.75" x14ac:dyDescent="0.2">
      <c r="A241" s="1"/>
      <c r="D241" s="63"/>
      <c r="J241" s="4"/>
      <c r="AE241" s="5"/>
    </row>
    <row r="242" spans="1:31" ht="12.75" x14ac:dyDescent="0.2">
      <c r="A242" s="1"/>
      <c r="D242" s="63"/>
      <c r="J242" s="4"/>
      <c r="AE242" s="5"/>
    </row>
    <row r="243" spans="1:31" ht="12.75" x14ac:dyDescent="0.2">
      <c r="A243" s="1"/>
      <c r="D243" s="63"/>
      <c r="J243" s="4"/>
      <c r="AE243" s="5"/>
    </row>
    <row r="244" spans="1:31" ht="12.75" x14ac:dyDescent="0.2">
      <c r="A244" s="1"/>
      <c r="D244" s="63"/>
      <c r="J244" s="4"/>
      <c r="AE244" s="5"/>
    </row>
    <row r="245" spans="1:31" ht="12.75" x14ac:dyDescent="0.2">
      <c r="A245" s="1"/>
      <c r="D245" s="63"/>
      <c r="J245" s="4"/>
      <c r="AE245" s="5"/>
    </row>
    <row r="246" spans="1:31" ht="12.75" x14ac:dyDescent="0.2">
      <c r="A246" s="1"/>
      <c r="D246" s="63"/>
      <c r="J246" s="4"/>
      <c r="AE246" s="5"/>
    </row>
    <row r="247" spans="1:31" ht="12.75" x14ac:dyDescent="0.2">
      <c r="A247" s="1"/>
      <c r="D247" s="63"/>
      <c r="J247" s="4"/>
      <c r="AE247" s="5"/>
    </row>
    <row r="248" spans="1:31" ht="12.75" x14ac:dyDescent="0.2">
      <c r="A248" s="1"/>
      <c r="D248" s="63"/>
      <c r="J248" s="4"/>
      <c r="AE248" s="5"/>
    </row>
    <row r="249" spans="1:31" ht="12.75" x14ac:dyDescent="0.2">
      <c r="A249" s="1"/>
      <c r="D249" s="63"/>
      <c r="J249" s="4"/>
      <c r="AE249" s="5"/>
    </row>
    <row r="250" spans="1:31" ht="12.75" x14ac:dyDescent="0.2">
      <c r="A250" s="1"/>
      <c r="D250" s="63"/>
      <c r="J250" s="4"/>
      <c r="AE250" s="5"/>
    </row>
    <row r="251" spans="1:31" ht="12.75" x14ac:dyDescent="0.2">
      <c r="A251" s="1"/>
      <c r="D251" s="63"/>
      <c r="J251" s="4"/>
      <c r="AE251" s="5"/>
    </row>
    <row r="252" spans="1:31" ht="12.75" x14ac:dyDescent="0.2">
      <c r="A252" s="1"/>
      <c r="D252" s="63"/>
      <c r="J252" s="4"/>
      <c r="AE252" s="5"/>
    </row>
    <row r="253" spans="1:31" ht="12.75" x14ac:dyDescent="0.2">
      <c r="A253" s="1"/>
      <c r="D253" s="63"/>
      <c r="J253" s="4"/>
      <c r="AE253" s="5"/>
    </row>
    <row r="254" spans="1:31" ht="12.75" x14ac:dyDescent="0.2">
      <c r="A254" s="1"/>
      <c r="D254" s="63"/>
      <c r="J254" s="4"/>
      <c r="AE254" s="5"/>
    </row>
    <row r="255" spans="1:31" ht="12.75" x14ac:dyDescent="0.2">
      <c r="A255" s="1"/>
      <c r="D255" s="63"/>
      <c r="J255" s="4"/>
      <c r="AE255" s="5"/>
    </row>
    <row r="256" spans="1:31" ht="12.75" x14ac:dyDescent="0.2">
      <c r="A256" s="1"/>
      <c r="D256" s="63"/>
      <c r="J256" s="4"/>
      <c r="AE256" s="5"/>
    </row>
    <row r="257" spans="1:31" ht="12.75" x14ac:dyDescent="0.2">
      <c r="A257" s="1"/>
      <c r="D257" s="63"/>
      <c r="J257" s="4"/>
      <c r="AE257" s="5"/>
    </row>
    <row r="258" spans="1:31" ht="12.75" x14ac:dyDescent="0.2">
      <c r="A258" s="1"/>
      <c r="D258" s="63"/>
      <c r="J258" s="4"/>
      <c r="AE258" s="5"/>
    </row>
    <row r="259" spans="1:31" ht="12.75" x14ac:dyDescent="0.2">
      <c r="A259" s="1"/>
      <c r="D259" s="63"/>
      <c r="J259" s="4"/>
      <c r="AE259" s="5"/>
    </row>
    <row r="260" spans="1:31" ht="12.75" x14ac:dyDescent="0.2">
      <c r="A260" s="1"/>
      <c r="D260" s="63"/>
      <c r="J260" s="4"/>
      <c r="AE260" s="5"/>
    </row>
    <row r="261" spans="1:31" ht="12.75" x14ac:dyDescent="0.2">
      <c r="A261" s="1"/>
      <c r="D261" s="63"/>
      <c r="J261" s="4"/>
      <c r="AE261" s="5"/>
    </row>
    <row r="262" spans="1:31" ht="12.75" x14ac:dyDescent="0.2">
      <c r="A262" s="1"/>
      <c r="D262" s="63"/>
      <c r="J262" s="4"/>
      <c r="AE262" s="5"/>
    </row>
    <row r="263" spans="1:31" ht="12.75" x14ac:dyDescent="0.2">
      <c r="A263" s="1"/>
      <c r="D263" s="63"/>
      <c r="J263" s="4"/>
      <c r="AE263" s="5"/>
    </row>
    <row r="264" spans="1:31" ht="12.75" x14ac:dyDescent="0.2">
      <c r="A264" s="1"/>
      <c r="D264" s="63"/>
      <c r="J264" s="4"/>
      <c r="AE264" s="5"/>
    </row>
    <row r="265" spans="1:31" ht="12.75" x14ac:dyDescent="0.2">
      <c r="A265" s="1"/>
      <c r="D265" s="63"/>
      <c r="J265" s="4"/>
      <c r="AE265" s="5"/>
    </row>
    <row r="266" spans="1:31" ht="12.75" x14ac:dyDescent="0.2">
      <c r="A266" s="1"/>
      <c r="D266" s="63"/>
      <c r="J266" s="4"/>
      <c r="AE266" s="5"/>
    </row>
    <row r="267" spans="1:31" ht="12.75" x14ac:dyDescent="0.2">
      <c r="A267" s="1"/>
      <c r="D267" s="63"/>
      <c r="J267" s="4"/>
      <c r="AE267" s="5"/>
    </row>
    <row r="268" spans="1:31" ht="12.75" x14ac:dyDescent="0.2">
      <c r="A268" s="1"/>
      <c r="D268" s="63"/>
      <c r="J268" s="4"/>
      <c r="AE268" s="5"/>
    </row>
    <row r="269" spans="1:31" ht="12.75" x14ac:dyDescent="0.2">
      <c r="A269" s="1"/>
      <c r="D269" s="63"/>
      <c r="J269" s="4"/>
      <c r="AE269" s="5"/>
    </row>
    <row r="270" spans="1:31" ht="12.75" x14ac:dyDescent="0.2">
      <c r="A270" s="1"/>
      <c r="D270" s="63"/>
      <c r="J270" s="4"/>
      <c r="AE270" s="5"/>
    </row>
    <row r="271" spans="1:31" ht="12.75" x14ac:dyDescent="0.2">
      <c r="A271" s="1"/>
      <c r="D271" s="63"/>
      <c r="J271" s="4"/>
      <c r="AE271" s="5"/>
    </row>
    <row r="272" spans="1:31" ht="12.75" x14ac:dyDescent="0.2">
      <c r="A272" s="1"/>
      <c r="D272" s="63"/>
      <c r="J272" s="4"/>
      <c r="AE272" s="5"/>
    </row>
    <row r="273" spans="1:31" ht="12.75" x14ac:dyDescent="0.2">
      <c r="A273" s="1"/>
      <c r="D273" s="63"/>
      <c r="J273" s="4"/>
      <c r="AE273" s="5"/>
    </row>
    <row r="274" spans="1:31" ht="12.75" x14ac:dyDescent="0.2">
      <c r="A274" s="1"/>
      <c r="D274" s="63"/>
      <c r="J274" s="4"/>
      <c r="AE274" s="5"/>
    </row>
    <row r="275" spans="1:31" ht="12.75" x14ac:dyDescent="0.2">
      <c r="A275" s="1"/>
      <c r="D275" s="63"/>
      <c r="J275" s="4"/>
      <c r="AE275" s="5"/>
    </row>
    <row r="276" spans="1:31" ht="12.75" x14ac:dyDescent="0.2">
      <c r="A276" s="1"/>
      <c r="D276" s="63"/>
      <c r="J276" s="4"/>
      <c r="AE276" s="5"/>
    </row>
    <row r="277" spans="1:31" ht="12.75" x14ac:dyDescent="0.2">
      <c r="A277" s="1"/>
      <c r="D277" s="63"/>
      <c r="J277" s="4"/>
      <c r="AE277" s="5"/>
    </row>
    <row r="278" spans="1:31" ht="12.75" x14ac:dyDescent="0.2">
      <c r="A278" s="1"/>
      <c r="D278" s="63"/>
      <c r="J278" s="4"/>
      <c r="AE278" s="5"/>
    </row>
    <row r="279" spans="1:31" ht="12.75" x14ac:dyDescent="0.2">
      <c r="A279" s="1"/>
      <c r="D279" s="63"/>
      <c r="J279" s="4"/>
      <c r="AE279" s="5"/>
    </row>
    <row r="280" spans="1:31" ht="12.75" x14ac:dyDescent="0.2">
      <c r="A280" s="1"/>
      <c r="D280" s="63"/>
      <c r="J280" s="4"/>
      <c r="AE280" s="5"/>
    </row>
    <row r="281" spans="1:31" ht="12.75" x14ac:dyDescent="0.2">
      <c r="A281" s="1"/>
      <c r="D281" s="63"/>
      <c r="J281" s="4"/>
      <c r="AE281" s="5"/>
    </row>
    <row r="282" spans="1:31" ht="12.75" x14ac:dyDescent="0.2">
      <c r="A282" s="1"/>
      <c r="D282" s="63"/>
      <c r="J282" s="4"/>
      <c r="AE282" s="5"/>
    </row>
    <row r="283" spans="1:31" ht="12.75" x14ac:dyDescent="0.2">
      <c r="A283" s="1"/>
      <c r="D283" s="63"/>
      <c r="J283" s="4"/>
      <c r="AE283" s="5"/>
    </row>
    <row r="284" spans="1:31" ht="12.75" x14ac:dyDescent="0.2">
      <c r="A284" s="1"/>
      <c r="D284" s="63"/>
      <c r="J284" s="4"/>
      <c r="AE284" s="5"/>
    </row>
    <row r="285" spans="1:31" ht="12.75" x14ac:dyDescent="0.2">
      <c r="A285" s="1"/>
      <c r="D285" s="63"/>
      <c r="J285" s="4"/>
      <c r="AE285" s="5"/>
    </row>
    <row r="286" spans="1:31" ht="12.75" x14ac:dyDescent="0.2">
      <c r="A286" s="1"/>
      <c r="D286" s="63"/>
      <c r="J286" s="4"/>
      <c r="AE286" s="5"/>
    </row>
    <row r="287" spans="1:31" ht="12.75" x14ac:dyDescent="0.2">
      <c r="A287" s="1"/>
      <c r="D287" s="63"/>
      <c r="J287" s="4"/>
      <c r="AE287" s="5"/>
    </row>
    <row r="288" spans="1:31" ht="12.75" x14ac:dyDescent="0.2">
      <c r="A288" s="1"/>
      <c r="D288" s="63"/>
      <c r="J288" s="4"/>
      <c r="AE288" s="5"/>
    </row>
    <row r="289" spans="1:31" ht="12.75" x14ac:dyDescent="0.2">
      <c r="A289" s="1"/>
      <c r="D289" s="63"/>
      <c r="J289" s="4"/>
      <c r="AE289" s="5"/>
    </row>
    <row r="290" spans="1:31" ht="12.75" x14ac:dyDescent="0.2">
      <c r="A290" s="1"/>
      <c r="D290" s="63"/>
      <c r="J290" s="4"/>
      <c r="AE290" s="5"/>
    </row>
    <row r="291" spans="1:31" ht="12.75" x14ac:dyDescent="0.2">
      <c r="A291" s="1"/>
      <c r="D291" s="63"/>
      <c r="J291" s="4"/>
      <c r="AE291" s="5"/>
    </row>
    <row r="292" spans="1:31" ht="12.75" x14ac:dyDescent="0.2">
      <c r="A292" s="1"/>
      <c r="D292" s="63"/>
      <c r="J292" s="4"/>
      <c r="AE292" s="5"/>
    </row>
    <row r="293" spans="1:31" ht="12.75" x14ac:dyDescent="0.2">
      <c r="A293" s="1"/>
      <c r="D293" s="63"/>
      <c r="J293" s="4"/>
      <c r="AE293" s="5"/>
    </row>
    <row r="294" spans="1:31" ht="12.75" x14ac:dyDescent="0.2">
      <c r="A294" s="1"/>
      <c r="D294" s="63"/>
      <c r="J294" s="4"/>
      <c r="AE294" s="5"/>
    </row>
    <row r="295" spans="1:31" ht="12.75" x14ac:dyDescent="0.2">
      <c r="A295" s="1"/>
      <c r="D295" s="63"/>
      <c r="J295" s="4"/>
      <c r="AE295" s="5"/>
    </row>
    <row r="296" spans="1:31" ht="12.75" x14ac:dyDescent="0.2">
      <c r="A296" s="1"/>
      <c r="D296" s="63"/>
      <c r="J296" s="4"/>
      <c r="AE296" s="5"/>
    </row>
    <row r="297" spans="1:31" ht="12.75" x14ac:dyDescent="0.2">
      <c r="A297" s="1"/>
      <c r="D297" s="63"/>
      <c r="J297" s="4"/>
      <c r="AE297" s="5"/>
    </row>
    <row r="298" spans="1:31" ht="12.75" x14ac:dyDescent="0.2">
      <c r="A298" s="1"/>
      <c r="D298" s="63"/>
      <c r="J298" s="4"/>
      <c r="AE298" s="5"/>
    </row>
    <row r="299" spans="1:31" ht="12.75" x14ac:dyDescent="0.2">
      <c r="A299" s="1"/>
      <c r="D299" s="63"/>
      <c r="J299" s="4"/>
      <c r="AE299" s="5"/>
    </row>
    <row r="300" spans="1:31" ht="12.75" x14ac:dyDescent="0.2">
      <c r="A300" s="1"/>
      <c r="D300" s="63"/>
      <c r="J300" s="4"/>
      <c r="AE300" s="5"/>
    </row>
    <row r="301" spans="1:31" ht="12.75" x14ac:dyDescent="0.2">
      <c r="A301" s="1"/>
      <c r="D301" s="63"/>
      <c r="J301" s="4"/>
      <c r="AE301" s="5"/>
    </row>
    <row r="302" spans="1:31" ht="12.75" x14ac:dyDescent="0.2">
      <c r="A302" s="1"/>
      <c r="D302" s="63"/>
      <c r="J302" s="4"/>
      <c r="AE302" s="5"/>
    </row>
    <row r="303" spans="1:31" ht="12.75" x14ac:dyDescent="0.2">
      <c r="A303" s="1"/>
      <c r="D303" s="63"/>
      <c r="J303" s="4"/>
      <c r="AE303" s="5"/>
    </row>
    <row r="304" spans="1:31" ht="12.75" x14ac:dyDescent="0.2">
      <c r="A304" s="1"/>
      <c r="D304" s="63"/>
      <c r="J304" s="4"/>
      <c r="AE304" s="5"/>
    </row>
    <row r="305" spans="1:31" ht="12.75" x14ac:dyDescent="0.2">
      <c r="A305" s="1"/>
      <c r="D305" s="63"/>
      <c r="J305" s="4"/>
      <c r="AE305" s="5"/>
    </row>
    <row r="306" spans="1:31" ht="12.75" x14ac:dyDescent="0.2">
      <c r="A306" s="1"/>
      <c r="D306" s="63"/>
      <c r="J306" s="4"/>
      <c r="AE306" s="5"/>
    </row>
    <row r="307" spans="1:31" ht="12.75" x14ac:dyDescent="0.2">
      <c r="A307" s="1"/>
      <c r="D307" s="63"/>
      <c r="J307" s="4"/>
      <c r="AE307" s="5"/>
    </row>
    <row r="308" spans="1:31" ht="12.75" x14ac:dyDescent="0.2">
      <c r="A308" s="1"/>
      <c r="D308" s="63"/>
      <c r="J308" s="4"/>
      <c r="AE308" s="5"/>
    </row>
    <row r="309" spans="1:31" ht="12.75" x14ac:dyDescent="0.2">
      <c r="A309" s="1"/>
      <c r="D309" s="63"/>
      <c r="J309" s="4"/>
      <c r="AE309" s="5"/>
    </row>
    <row r="310" spans="1:31" ht="12.75" x14ac:dyDescent="0.2">
      <c r="A310" s="1"/>
      <c r="D310" s="63"/>
      <c r="J310" s="4"/>
      <c r="AE310" s="5"/>
    </row>
    <row r="311" spans="1:31" ht="12.75" x14ac:dyDescent="0.2">
      <c r="A311" s="1"/>
      <c r="D311" s="63"/>
      <c r="J311" s="4"/>
      <c r="AE311" s="5"/>
    </row>
    <row r="312" spans="1:31" ht="12.75" x14ac:dyDescent="0.2">
      <c r="A312" s="1"/>
      <c r="D312" s="63"/>
      <c r="J312" s="4"/>
      <c r="AE312" s="5"/>
    </row>
    <row r="313" spans="1:31" ht="12.75" x14ac:dyDescent="0.2">
      <c r="A313" s="1"/>
      <c r="D313" s="63"/>
      <c r="J313" s="4"/>
      <c r="AE313" s="5"/>
    </row>
    <row r="314" spans="1:31" ht="12.75" x14ac:dyDescent="0.2">
      <c r="A314" s="1"/>
      <c r="D314" s="63"/>
      <c r="J314" s="4"/>
      <c r="AE314" s="5"/>
    </row>
    <row r="315" spans="1:31" ht="12.75" x14ac:dyDescent="0.2">
      <c r="A315" s="1"/>
      <c r="D315" s="63"/>
      <c r="J315" s="4"/>
      <c r="AE315" s="5"/>
    </row>
    <row r="316" spans="1:31" ht="12.75" x14ac:dyDescent="0.2">
      <c r="A316" s="1"/>
      <c r="D316" s="63"/>
      <c r="J316" s="4"/>
      <c r="AE316" s="5"/>
    </row>
    <row r="317" spans="1:31" ht="12.75" x14ac:dyDescent="0.2">
      <c r="A317" s="1"/>
      <c r="D317" s="63"/>
      <c r="J317" s="4"/>
      <c r="AE317" s="5"/>
    </row>
    <row r="318" spans="1:31" ht="12.75" x14ac:dyDescent="0.2">
      <c r="A318" s="1"/>
      <c r="D318" s="63"/>
      <c r="J318" s="4"/>
      <c r="AE318" s="5"/>
    </row>
    <row r="319" spans="1:31" ht="12.75" x14ac:dyDescent="0.2">
      <c r="A319" s="1"/>
      <c r="D319" s="63"/>
      <c r="J319" s="4"/>
      <c r="AE319" s="5"/>
    </row>
    <row r="320" spans="1:31" ht="12.75" x14ac:dyDescent="0.2">
      <c r="A320" s="1"/>
      <c r="D320" s="63"/>
      <c r="J320" s="4"/>
      <c r="AE320" s="5"/>
    </row>
    <row r="321" spans="1:31" ht="12.75" x14ac:dyDescent="0.2">
      <c r="A321" s="1"/>
      <c r="D321" s="63"/>
      <c r="J321" s="4"/>
      <c r="AE321" s="5"/>
    </row>
    <row r="322" spans="1:31" ht="12.75" x14ac:dyDescent="0.2">
      <c r="A322" s="1"/>
      <c r="D322" s="63"/>
      <c r="J322" s="4"/>
      <c r="AE322" s="5"/>
    </row>
    <row r="323" spans="1:31" ht="12.75" x14ac:dyDescent="0.2">
      <c r="A323" s="1"/>
      <c r="D323" s="63"/>
      <c r="J323" s="4"/>
      <c r="AE323" s="5"/>
    </row>
    <row r="324" spans="1:31" ht="12.75" x14ac:dyDescent="0.2">
      <c r="A324" s="1"/>
      <c r="D324" s="63"/>
      <c r="J324" s="4"/>
      <c r="AE324" s="5"/>
    </row>
    <row r="325" spans="1:31" ht="12.75" x14ac:dyDescent="0.2">
      <c r="A325" s="1"/>
      <c r="D325" s="63"/>
      <c r="J325" s="4"/>
      <c r="AE325" s="5"/>
    </row>
    <row r="326" spans="1:31" ht="12.75" x14ac:dyDescent="0.2">
      <c r="A326" s="1"/>
      <c r="D326" s="63"/>
      <c r="J326" s="4"/>
      <c r="AE326" s="5"/>
    </row>
    <row r="327" spans="1:31" ht="12.75" x14ac:dyDescent="0.2">
      <c r="A327" s="1"/>
      <c r="D327" s="63"/>
      <c r="J327" s="4"/>
      <c r="AE327" s="5"/>
    </row>
    <row r="328" spans="1:31" ht="12.75" x14ac:dyDescent="0.2">
      <c r="A328" s="1"/>
      <c r="D328" s="63"/>
      <c r="J328" s="4"/>
      <c r="AE328" s="5"/>
    </row>
    <row r="329" spans="1:31" ht="12.75" x14ac:dyDescent="0.2">
      <c r="A329" s="1"/>
      <c r="D329" s="63"/>
      <c r="J329" s="4"/>
      <c r="AE329" s="5"/>
    </row>
    <row r="330" spans="1:31" ht="12.75" x14ac:dyDescent="0.2">
      <c r="A330" s="1"/>
      <c r="D330" s="63"/>
      <c r="J330" s="4"/>
      <c r="AE330" s="5"/>
    </row>
    <row r="331" spans="1:31" ht="12.75" x14ac:dyDescent="0.2">
      <c r="A331" s="1"/>
      <c r="D331" s="63"/>
      <c r="J331" s="4"/>
      <c r="AE331" s="5"/>
    </row>
    <row r="332" spans="1:31" ht="12.75" x14ac:dyDescent="0.2">
      <c r="A332" s="1"/>
      <c r="D332" s="63"/>
      <c r="J332" s="4"/>
      <c r="AE332" s="5"/>
    </row>
    <row r="333" spans="1:31" ht="12.75" x14ac:dyDescent="0.2">
      <c r="A333" s="1"/>
      <c r="D333" s="63"/>
      <c r="J333" s="4"/>
      <c r="AE333" s="5"/>
    </row>
    <row r="334" spans="1:31" ht="12.75" x14ac:dyDescent="0.2">
      <c r="A334" s="1"/>
      <c r="D334" s="63"/>
      <c r="J334" s="4"/>
      <c r="AE334" s="5"/>
    </row>
    <row r="335" spans="1:31" ht="12.75" x14ac:dyDescent="0.2">
      <c r="A335" s="1"/>
      <c r="D335" s="63"/>
      <c r="J335" s="4"/>
      <c r="AE335" s="5"/>
    </row>
    <row r="336" spans="1:31" ht="12.75" x14ac:dyDescent="0.2">
      <c r="A336" s="1"/>
      <c r="D336" s="63"/>
      <c r="J336" s="4"/>
      <c r="AE336" s="5"/>
    </row>
    <row r="337" spans="1:31" ht="12.75" x14ac:dyDescent="0.2">
      <c r="A337" s="1"/>
      <c r="D337" s="63"/>
      <c r="J337" s="4"/>
      <c r="AE337" s="5"/>
    </row>
    <row r="338" spans="1:31" ht="12.75" x14ac:dyDescent="0.2">
      <c r="A338" s="1"/>
      <c r="D338" s="63"/>
      <c r="J338" s="4"/>
      <c r="AE338" s="5"/>
    </row>
    <row r="339" spans="1:31" ht="12.75" x14ac:dyDescent="0.2">
      <c r="A339" s="1"/>
      <c r="D339" s="63"/>
      <c r="J339" s="4"/>
      <c r="AE339" s="5"/>
    </row>
    <row r="340" spans="1:31" ht="12.75" x14ac:dyDescent="0.2">
      <c r="A340" s="1"/>
      <c r="D340" s="63"/>
      <c r="J340" s="4"/>
      <c r="AE340" s="5"/>
    </row>
    <row r="341" spans="1:31" ht="12.75" x14ac:dyDescent="0.2">
      <c r="A341" s="1"/>
      <c r="D341" s="63"/>
      <c r="J341" s="4"/>
      <c r="AE341" s="5"/>
    </row>
    <row r="342" spans="1:31" ht="12.75" x14ac:dyDescent="0.2">
      <c r="A342" s="1"/>
      <c r="D342" s="63"/>
      <c r="J342" s="4"/>
      <c r="AE342" s="5"/>
    </row>
    <row r="343" spans="1:31" ht="12.75" x14ac:dyDescent="0.2">
      <c r="A343" s="1"/>
      <c r="D343" s="63"/>
      <c r="J343" s="4"/>
      <c r="AE343" s="5"/>
    </row>
    <row r="344" spans="1:31" ht="12.75" x14ac:dyDescent="0.2">
      <c r="A344" s="1"/>
      <c r="D344" s="63"/>
      <c r="J344" s="4"/>
      <c r="AE344" s="5"/>
    </row>
    <row r="345" spans="1:31" ht="12.75" x14ac:dyDescent="0.2">
      <c r="A345" s="1"/>
      <c r="D345" s="63"/>
      <c r="J345" s="4"/>
      <c r="AE345" s="5"/>
    </row>
    <row r="346" spans="1:31" ht="12.75" x14ac:dyDescent="0.2">
      <c r="A346" s="1"/>
      <c r="D346" s="63"/>
      <c r="J346" s="4"/>
      <c r="AE346" s="5"/>
    </row>
    <row r="347" spans="1:31" ht="12.75" x14ac:dyDescent="0.2">
      <c r="A347" s="1"/>
      <c r="D347" s="63"/>
      <c r="J347" s="4"/>
      <c r="AE347" s="5"/>
    </row>
    <row r="348" spans="1:31" ht="12.75" x14ac:dyDescent="0.2">
      <c r="A348" s="1"/>
      <c r="D348" s="63"/>
      <c r="J348" s="4"/>
      <c r="AE348" s="5"/>
    </row>
    <row r="349" spans="1:31" ht="12.75" x14ac:dyDescent="0.2">
      <c r="A349" s="1"/>
      <c r="D349" s="63"/>
      <c r="J349" s="4"/>
      <c r="AE349" s="5"/>
    </row>
    <row r="350" spans="1:31" ht="12.75" x14ac:dyDescent="0.2">
      <c r="A350" s="1"/>
      <c r="D350" s="63"/>
      <c r="J350" s="4"/>
      <c r="AE350" s="5"/>
    </row>
    <row r="351" spans="1:31" ht="12.75" x14ac:dyDescent="0.2">
      <c r="A351" s="1"/>
      <c r="D351" s="63"/>
      <c r="J351" s="4"/>
      <c r="AE351" s="5"/>
    </row>
    <row r="352" spans="1:31" ht="12.75" x14ac:dyDescent="0.2">
      <c r="A352" s="1"/>
      <c r="D352" s="63"/>
      <c r="J352" s="4"/>
      <c r="AE352" s="5"/>
    </row>
    <row r="353" spans="1:31" ht="12.75" x14ac:dyDescent="0.2">
      <c r="A353" s="1"/>
      <c r="D353" s="63"/>
      <c r="J353" s="4"/>
      <c r="AE353" s="5"/>
    </row>
    <row r="354" spans="1:31" ht="12.75" x14ac:dyDescent="0.2">
      <c r="A354" s="1"/>
      <c r="D354" s="63"/>
      <c r="J354" s="4"/>
      <c r="AE354" s="5"/>
    </row>
    <row r="355" spans="1:31" ht="12.75" x14ac:dyDescent="0.2">
      <c r="A355" s="1"/>
      <c r="D355" s="63"/>
      <c r="J355" s="4"/>
      <c r="AE355" s="5"/>
    </row>
    <row r="356" spans="1:31" ht="12.75" x14ac:dyDescent="0.2">
      <c r="A356" s="1"/>
      <c r="D356" s="63"/>
      <c r="J356" s="4"/>
      <c r="AE356" s="5"/>
    </row>
    <row r="357" spans="1:31" ht="12.75" x14ac:dyDescent="0.2">
      <c r="A357" s="1"/>
      <c r="D357" s="63"/>
      <c r="J357" s="4"/>
      <c r="AE357" s="5"/>
    </row>
    <row r="358" spans="1:31" ht="12.75" x14ac:dyDescent="0.2">
      <c r="A358" s="1"/>
      <c r="D358" s="63"/>
      <c r="J358" s="4"/>
      <c r="AE358" s="5"/>
    </row>
    <row r="359" spans="1:31" ht="12.75" x14ac:dyDescent="0.2">
      <c r="A359" s="1"/>
      <c r="D359" s="63"/>
      <c r="J359" s="4"/>
      <c r="AE359" s="5"/>
    </row>
    <row r="360" spans="1:31" ht="12.75" x14ac:dyDescent="0.2">
      <c r="A360" s="1"/>
      <c r="D360" s="63"/>
      <c r="J360" s="4"/>
      <c r="AE360" s="5"/>
    </row>
    <row r="361" spans="1:31" ht="12.75" x14ac:dyDescent="0.2">
      <c r="A361" s="1"/>
      <c r="D361" s="63"/>
      <c r="J361" s="4"/>
      <c r="AE361" s="5"/>
    </row>
    <row r="362" spans="1:31" ht="12.75" x14ac:dyDescent="0.2">
      <c r="A362" s="1"/>
      <c r="D362" s="63"/>
      <c r="J362" s="4"/>
      <c r="AE362" s="5"/>
    </row>
    <row r="363" spans="1:31" ht="12.75" x14ac:dyDescent="0.2">
      <c r="A363" s="1"/>
      <c r="D363" s="63"/>
      <c r="J363" s="4"/>
      <c r="AE363" s="5"/>
    </row>
    <row r="364" spans="1:31" ht="12.75" x14ac:dyDescent="0.2">
      <c r="A364" s="1"/>
      <c r="D364" s="63"/>
      <c r="J364" s="4"/>
      <c r="AE364" s="5"/>
    </row>
    <row r="365" spans="1:31" ht="12.75" x14ac:dyDescent="0.2">
      <c r="A365" s="1"/>
      <c r="D365" s="63"/>
      <c r="J365" s="4"/>
      <c r="AE365" s="5"/>
    </row>
    <row r="366" spans="1:31" ht="12.75" x14ac:dyDescent="0.2">
      <c r="A366" s="1"/>
      <c r="D366" s="63"/>
      <c r="J366" s="4"/>
      <c r="AE366" s="5"/>
    </row>
    <row r="367" spans="1:31" ht="12.75" x14ac:dyDescent="0.2">
      <c r="A367" s="1"/>
      <c r="D367" s="63"/>
      <c r="J367" s="4"/>
      <c r="AE367" s="5"/>
    </row>
    <row r="368" spans="1:31" ht="12.75" x14ac:dyDescent="0.2">
      <c r="A368" s="1"/>
      <c r="D368" s="63"/>
      <c r="J368" s="4"/>
      <c r="AE368" s="5"/>
    </row>
    <row r="369" spans="1:31" ht="12.75" x14ac:dyDescent="0.2">
      <c r="A369" s="1"/>
      <c r="D369" s="63"/>
      <c r="J369" s="4"/>
      <c r="AE369" s="5"/>
    </row>
    <row r="370" spans="1:31" ht="12.75" x14ac:dyDescent="0.2">
      <c r="A370" s="1"/>
      <c r="D370" s="63"/>
      <c r="J370" s="4"/>
      <c r="AE370" s="5"/>
    </row>
    <row r="371" spans="1:31" ht="12.75" x14ac:dyDescent="0.2">
      <c r="A371" s="1"/>
      <c r="D371" s="63"/>
      <c r="J371" s="4"/>
      <c r="AE371" s="5"/>
    </row>
    <row r="372" spans="1:31" ht="12.75" x14ac:dyDescent="0.2">
      <c r="A372" s="1"/>
      <c r="D372" s="63"/>
      <c r="J372" s="4"/>
      <c r="AE372" s="5"/>
    </row>
    <row r="373" spans="1:31" ht="12.75" x14ac:dyDescent="0.2">
      <c r="A373" s="1"/>
      <c r="D373" s="63"/>
      <c r="J373" s="4"/>
      <c r="AE373" s="5"/>
    </row>
    <row r="374" spans="1:31" ht="12.75" x14ac:dyDescent="0.2">
      <c r="A374" s="1"/>
      <c r="D374" s="63"/>
      <c r="J374" s="4"/>
      <c r="AE374" s="5"/>
    </row>
    <row r="375" spans="1:31" ht="12.75" x14ac:dyDescent="0.2">
      <c r="A375" s="1"/>
      <c r="D375" s="63"/>
      <c r="J375" s="4"/>
      <c r="AE375" s="5"/>
    </row>
    <row r="376" spans="1:31" ht="12.75" x14ac:dyDescent="0.2">
      <c r="A376" s="1"/>
      <c r="D376" s="63"/>
      <c r="J376" s="4"/>
      <c r="AE376" s="5"/>
    </row>
    <row r="377" spans="1:31" ht="12.75" x14ac:dyDescent="0.2">
      <c r="A377" s="1"/>
      <c r="D377" s="63"/>
      <c r="J377" s="4"/>
      <c r="AE377" s="5"/>
    </row>
    <row r="378" spans="1:31" ht="12.75" x14ac:dyDescent="0.2">
      <c r="A378" s="1"/>
      <c r="D378" s="63"/>
      <c r="J378" s="4"/>
      <c r="AE378" s="5"/>
    </row>
    <row r="379" spans="1:31" ht="12.75" x14ac:dyDescent="0.2">
      <c r="A379" s="1"/>
      <c r="D379" s="63"/>
      <c r="J379" s="4"/>
      <c r="AE379" s="5"/>
    </row>
    <row r="380" spans="1:31" ht="12.75" x14ac:dyDescent="0.2">
      <c r="A380" s="1"/>
      <c r="D380" s="63"/>
      <c r="J380" s="4"/>
      <c r="AE380" s="5"/>
    </row>
    <row r="381" spans="1:31" ht="12.75" x14ac:dyDescent="0.2">
      <c r="A381" s="1"/>
      <c r="D381" s="63"/>
      <c r="J381" s="4"/>
      <c r="AE381" s="5"/>
    </row>
    <row r="382" spans="1:31" ht="12.75" x14ac:dyDescent="0.2">
      <c r="A382" s="1"/>
      <c r="D382" s="63"/>
      <c r="J382" s="4"/>
      <c r="AE382" s="5"/>
    </row>
    <row r="383" spans="1:31" ht="12.75" x14ac:dyDescent="0.2">
      <c r="A383" s="1"/>
      <c r="D383" s="63"/>
      <c r="J383" s="4"/>
      <c r="AE383" s="5"/>
    </row>
    <row r="384" spans="1:31" ht="12.75" x14ac:dyDescent="0.2">
      <c r="A384" s="1"/>
      <c r="D384" s="63"/>
      <c r="J384" s="4"/>
      <c r="AE384" s="5"/>
    </row>
    <row r="385" spans="1:31" ht="12.75" x14ac:dyDescent="0.2">
      <c r="A385" s="1"/>
      <c r="D385" s="63"/>
      <c r="J385" s="4"/>
      <c r="AE385" s="5"/>
    </row>
    <row r="386" spans="1:31" ht="12.75" x14ac:dyDescent="0.2">
      <c r="A386" s="1"/>
      <c r="D386" s="63"/>
      <c r="J386" s="4"/>
      <c r="AE386" s="5"/>
    </row>
    <row r="387" spans="1:31" ht="12.75" x14ac:dyDescent="0.2">
      <c r="A387" s="1"/>
      <c r="D387" s="63"/>
      <c r="J387" s="4"/>
      <c r="AE387" s="5"/>
    </row>
    <row r="388" spans="1:31" ht="12.75" x14ac:dyDescent="0.2">
      <c r="A388" s="1"/>
      <c r="D388" s="63"/>
      <c r="J388" s="4"/>
      <c r="AE388" s="5"/>
    </row>
    <row r="389" spans="1:31" ht="12.75" x14ac:dyDescent="0.2">
      <c r="A389" s="1"/>
      <c r="D389" s="63"/>
      <c r="J389" s="4"/>
      <c r="AE389" s="5"/>
    </row>
    <row r="390" spans="1:31" ht="12.75" x14ac:dyDescent="0.2">
      <c r="A390" s="1"/>
      <c r="D390" s="63"/>
      <c r="J390" s="4"/>
      <c r="AE390" s="5"/>
    </row>
    <row r="391" spans="1:31" ht="12.75" x14ac:dyDescent="0.2">
      <c r="A391" s="1"/>
      <c r="D391" s="63"/>
      <c r="J391" s="4"/>
      <c r="AE391" s="5"/>
    </row>
    <row r="392" spans="1:31" ht="12.75" x14ac:dyDescent="0.2">
      <c r="A392" s="1"/>
      <c r="D392" s="63"/>
      <c r="J392" s="4"/>
      <c r="AE392" s="5"/>
    </row>
    <row r="393" spans="1:31" ht="12.75" x14ac:dyDescent="0.2">
      <c r="A393" s="1"/>
      <c r="D393" s="63"/>
      <c r="J393" s="4"/>
      <c r="AE393" s="5"/>
    </row>
    <row r="394" spans="1:31" ht="12.75" x14ac:dyDescent="0.2">
      <c r="A394" s="1"/>
      <c r="D394" s="63"/>
      <c r="J394" s="4"/>
      <c r="AE394" s="5"/>
    </row>
    <row r="395" spans="1:31" ht="12.75" x14ac:dyDescent="0.2">
      <c r="A395" s="1"/>
      <c r="D395" s="63"/>
      <c r="J395" s="4"/>
      <c r="AE395" s="5"/>
    </row>
    <row r="396" spans="1:31" ht="12.75" x14ac:dyDescent="0.2">
      <c r="A396" s="1"/>
      <c r="D396" s="63"/>
      <c r="J396" s="4"/>
      <c r="AE396" s="5"/>
    </row>
    <row r="397" spans="1:31" ht="12.75" x14ac:dyDescent="0.2">
      <c r="A397" s="1"/>
      <c r="D397" s="63"/>
      <c r="J397" s="4"/>
      <c r="AE397" s="5"/>
    </row>
    <row r="398" spans="1:31" ht="12.75" x14ac:dyDescent="0.2">
      <c r="A398" s="1"/>
      <c r="D398" s="63"/>
      <c r="J398" s="4"/>
      <c r="AE398" s="5"/>
    </row>
    <row r="399" spans="1:31" ht="12.75" x14ac:dyDescent="0.2">
      <c r="A399" s="1"/>
      <c r="D399" s="63"/>
      <c r="J399" s="4"/>
      <c r="AE399" s="5"/>
    </row>
    <row r="400" spans="1:31" ht="12.75" x14ac:dyDescent="0.2">
      <c r="A400" s="1"/>
      <c r="D400" s="63"/>
      <c r="J400" s="4"/>
      <c r="AE400" s="5"/>
    </row>
    <row r="401" spans="1:31" ht="12.75" x14ac:dyDescent="0.2">
      <c r="A401" s="1"/>
      <c r="D401" s="63"/>
      <c r="J401" s="4"/>
      <c r="AE401" s="5"/>
    </row>
    <row r="402" spans="1:31" ht="12.75" x14ac:dyDescent="0.2">
      <c r="A402" s="1"/>
      <c r="D402" s="63"/>
      <c r="J402" s="4"/>
      <c r="AE402" s="5"/>
    </row>
    <row r="403" spans="1:31" ht="12.75" x14ac:dyDescent="0.2">
      <c r="A403" s="1"/>
      <c r="D403" s="63"/>
      <c r="J403" s="4"/>
      <c r="AE403" s="5"/>
    </row>
    <row r="404" spans="1:31" ht="12.75" x14ac:dyDescent="0.2">
      <c r="A404" s="1"/>
      <c r="D404" s="63"/>
      <c r="J404" s="4"/>
      <c r="AE404" s="5"/>
    </row>
    <row r="405" spans="1:31" ht="12.75" x14ac:dyDescent="0.2">
      <c r="A405" s="1"/>
      <c r="D405" s="63"/>
      <c r="J405" s="4"/>
      <c r="AE405" s="5"/>
    </row>
    <row r="406" spans="1:31" ht="12.75" x14ac:dyDescent="0.2">
      <c r="A406" s="1"/>
      <c r="D406" s="63"/>
      <c r="J406" s="4"/>
      <c r="AE406" s="5"/>
    </row>
    <row r="407" spans="1:31" ht="12.75" x14ac:dyDescent="0.2">
      <c r="A407" s="1"/>
      <c r="D407" s="63"/>
      <c r="J407" s="4"/>
      <c r="AE407" s="5"/>
    </row>
    <row r="408" spans="1:31" ht="12.75" x14ac:dyDescent="0.2">
      <c r="A408" s="1"/>
      <c r="D408" s="63"/>
      <c r="J408" s="4"/>
      <c r="AE408" s="5"/>
    </row>
    <row r="409" spans="1:31" ht="12.75" x14ac:dyDescent="0.2">
      <c r="A409" s="1"/>
      <c r="D409" s="63"/>
      <c r="J409" s="4"/>
      <c r="AE409" s="5"/>
    </row>
    <row r="410" spans="1:31" ht="12.75" x14ac:dyDescent="0.2">
      <c r="A410" s="1"/>
      <c r="D410" s="63"/>
      <c r="J410" s="4"/>
      <c r="AE410" s="5"/>
    </row>
    <row r="411" spans="1:31" ht="12.75" x14ac:dyDescent="0.2">
      <c r="A411" s="1"/>
      <c r="D411" s="63"/>
      <c r="J411" s="4"/>
      <c r="AE411" s="5"/>
    </row>
    <row r="412" spans="1:31" ht="12.75" x14ac:dyDescent="0.2">
      <c r="A412" s="1"/>
      <c r="D412" s="63"/>
      <c r="J412" s="4"/>
      <c r="AE412" s="5"/>
    </row>
    <row r="413" spans="1:31" ht="12.75" x14ac:dyDescent="0.2">
      <c r="A413" s="1"/>
      <c r="D413" s="63"/>
      <c r="J413" s="4"/>
      <c r="AE413" s="5"/>
    </row>
    <row r="414" spans="1:31" ht="12.75" x14ac:dyDescent="0.2">
      <c r="A414" s="1"/>
      <c r="D414" s="63"/>
      <c r="J414" s="4"/>
      <c r="AE414" s="5"/>
    </row>
    <row r="415" spans="1:31" ht="12.75" x14ac:dyDescent="0.2">
      <c r="A415" s="1"/>
      <c r="D415" s="63"/>
      <c r="J415" s="4"/>
      <c r="AE415" s="5"/>
    </row>
    <row r="416" spans="1:31" ht="12.75" x14ac:dyDescent="0.2">
      <c r="A416" s="1"/>
      <c r="D416" s="63"/>
      <c r="J416" s="4"/>
      <c r="AE416" s="5"/>
    </row>
    <row r="417" spans="1:31" ht="12.75" x14ac:dyDescent="0.2">
      <c r="A417" s="1"/>
      <c r="D417" s="63"/>
      <c r="J417" s="4"/>
      <c r="AE417" s="5"/>
    </row>
    <row r="418" spans="1:31" ht="12.75" x14ac:dyDescent="0.2">
      <c r="A418" s="1"/>
      <c r="D418" s="63"/>
      <c r="J418" s="4"/>
      <c r="AE418" s="5"/>
    </row>
    <row r="419" spans="1:31" ht="12.75" x14ac:dyDescent="0.2">
      <c r="A419" s="1"/>
      <c r="D419" s="63"/>
      <c r="J419" s="4"/>
      <c r="AE419" s="5"/>
    </row>
    <row r="420" spans="1:31" ht="12.75" x14ac:dyDescent="0.2">
      <c r="A420" s="1"/>
      <c r="D420" s="63"/>
      <c r="J420" s="4"/>
      <c r="AE420" s="5"/>
    </row>
    <row r="421" spans="1:31" ht="12.75" x14ac:dyDescent="0.2">
      <c r="A421" s="1"/>
      <c r="D421" s="63"/>
      <c r="J421" s="4"/>
      <c r="AE421" s="5"/>
    </row>
    <row r="422" spans="1:31" ht="12.75" x14ac:dyDescent="0.2">
      <c r="A422" s="1"/>
      <c r="D422" s="63"/>
      <c r="J422" s="4"/>
      <c r="AE422" s="5"/>
    </row>
    <row r="423" spans="1:31" ht="12.75" x14ac:dyDescent="0.2">
      <c r="A423" s="1"/>
      <c r="D423" s="63"/>
      <c r="J423" s="4"/>
      <c r="AE423" s="5"/>
    </row>
    <row r="424" spans="1:31" ht="12.75" x14ac:dyDescent="0.2">
      <c r="A424" s="1"/>
      <c r="D424" s="63"/>
      <c r="J424" s="4"/>
      <c r="AE424" s="5"/>
    </row>
    <row r="425" spans="1:31" ht="12.75" x14ac:dyDescent="0.2">
      <c r="A425" s="1"/>
      <c r="D425" s="63"/>
      <c r="J425" s="4"/>
      <c r="AE425" s="5"/>
    </row>
    <row r="426" spans="1:31" ht="12.75" x14ac:dyDescent="0.2">
      <c r="A426" s="1"/>
      <c r="D426" s="63"/>
      <c r="J426" s="4"/>
      <c r="AE426" s="5"/>
    </row>
    <row r="427" spans="1:31" ht="12.75" x14ac:dyDescent="0.2">
      <c r="A427" s="1"/>
      <c r="D427" s="63"/>
      <c r="J427" s="4"/>
      <c r="AE427" s="5"/>
    </row>
    <row r="428" spans="1:31" ht="12.75" x14ac:dyDescent="0.2">
      <c r="A428" s="1"/>
      <c r="D428" s="63"/>
      <c r="J428" s="4"/>
      <c r="AE428" s="5"/>
    </row>
    <row r="429" spans="1:31" ht="12.75" x14ac:dyDescent="0.2">
      <c r="A429" s="1"/>
      <c r="D429" s="63"/>
      <c r="J429" s="4"/>
      <c r="AE429" s="5"/>
    </row>
    <row r="430" spans="1:31" ht="12.75" x14ac:dyDescent="0.2">
      <c r="A430" s="1"/>
      <c r="D430" s="63"/>
      <c r="J430" s="4"/>
      <c r="AE430" s="5"/>
    </row>
    <row r="431" spans="1:31" ht="12.75" x14ac:dyDescent="0.2">
      <c r="A431" s="1"/>
      <c r="D431" s="63"/>
      <c r="J431" s="4"/>
      <c r="AE431" s="5"/>
    </row>
    <row r="432" spans="1:31" ht="12.75" x14ac:dyDescent="0.2">
      <c r="A432" s="1"/>
      <c r="D432" s="63"/>
      <c r="J432" s="4"/>
      <c r="AE432" s="5"/>
    </row>
    <row r="433" spans="1:31" ht="12.75" x14ac:dyDescent="0.2">
      <c r="A433" s="1"/>
      <c r="D433" s="63"/>
      <c r="J433" s="4"/>
      <c r="AE433" s="5"/>
    </row>
    <row r="434" spans="1:31" ht="12.75" x14ac:dyDescent="0.2">
      <c r="A434" s="1"/>
      <c r="D434" s="63"/>
      <c r="J434" s="4"/>
      <c r="AE434" s="5"/>
    </row>
    <row r="435" spans="1:31" ht="12.75" x14ac:dyDescent="0.2">
      <c r="A435" s="1"/>
      <c r="D435" s="63"/>
      <c r="J435" s="4"/>
      <c r="AE435" s="5"/>
    </row>
    <row r="436" spans="1:31" ht="12.75" x14ac:dyDescent="0.2">
      <c r="A436" s="1"/>
      <c r="D436" s="63"/>
      <c r="J436" s="4"/>
      <c r="AE436" s="5"/>
    </row>
    <row r="437" spans="1:31" ht="12.75" x14ac:dyDescent="0.2">
      <c r="A437" s="1"/>
      <c r="D437" s="63"/>
      <c r="J437" s="4"/>
      <c r="AE437" s="5"/>
    </row>
    <row r="438" spans="1:31" ht="12.75" x14ac:dyDescent="0.2">
      <c r="A438" s="1"/>
      <c r="D438" s="63"/>
      <c r="J438" s="4"/>
      <c r="AE438" s="5"/>
    </row>
    <row r="439" spans="1:31" ht="12.75" x14ac:dyDescent="0.2">
      <c r="A439" s="1"/>
      <c r="D439" s="63"/>
      <c r="J439" s="4"/>
      <c r="AE439" s="5"/>
    </row>
    <row r="440" spans="1:31" ht="12.75" x14ac:dyDescent="0.2">
      <c r="A440" s="1"/>
      <c r="D440" s="63"/>
      <c r="J440" s="4"/>
      <c r="AE440" s="5"/>
    </row>
    <row r="441" spans="1:31" ht="12.75" x14ac:dyDescent="0.2">
      <c r="A441" s="1"/>
      <c r="D441" s="63"/>
      <c r="J441" s="4"/>
      <c r="AE441" s="5"/>
    </row>
    <row r="442" spans="1:31" ht="12.75" x14ac:dyDescent="0.2">
      <c r="A442" s="1"/>
      <c r="D442" s="63"/>
      <c r="J442" s="4"/>
      <c r="AE442" s="5"/>
    </row>
    <row r="443" spans="1:31" ht="12.75" x14ac:dyDescent="0.2">
      <c r="A443" s="1"/>
      <c r="D443" s="63"/>
      <c r="J443" s="4"/>
      <c r="AE443" s="5"/>
    </row>
    <row r="444" spans="1:31" ht="12.75" x14ac:dyDescent="0.2">
      <c r="A444" s="1"/>
      <c r="D444" s="63"/>
      <c r="J444" s="4"/>
      <c r="AE444" s="5"/>
    </row>
    <row r="445" spans="1:31" ht="12.75" x14ac:dyDescent="0.2">
      <c r="A445" s="1"/>
      <c r="D445" s="63"/>
      <c r="J445" s="4"/>
      <c r="AE445" s="5"/>
    </row>
    <row r="446" spans="1:31" ht="12.75" x14ac:dyDescent="0.2">
      <c r="A446" s="1"/>
      <c r="D446" s="63"/>
      <c r="J446" s="4"/>
      <c r="AE446" s="5"/>
    </row>
    <row r="447" spans="1:31" ht="12.75" x14ac:dyDescent="0.2">
      <c r="A447" s="1"/>
      <c r="D447" s="63"/>
      <c r="J447" s="4"/>
      <c r="AE447" s="5"/>
    </row>
    <row r="448" spans="1:31" ht="12.75" x14ac:dyDescent="0.2">
      <c r="A448" s="1"/>
      <c r="D448" s="63"/>
      <c r="J448" s="4"/>
      <c r="AE448" s="5"/>
    </row>
    <row r="449" spans="1:31" ht="12.75" x14ac:dyDescent="0.2">
      <c r="A449" s="1"/>
      <c r="D449" s="63"/>
      <c r="J449" s="4"/>
      <c r="AE449" s="5"/>
    </row>
    <row r="450" spans="1:31" ht="12.75" x14ac:dyDescent="0.2">
      <c r="A450" s="1"/>
      <c r="D450" s="63"/>
      <c r="J450" s="4"/>
      <c r="AE450" s="5"/>
    </row>
    <row r="451" spans="1:31" ht="12.75" x14ac:dyDescent="0.2">
      <c r="A451" s="1"/>
      <c r="D451" s="63"/>
      <c r="J451" s="4"/>
      <c r="AE451" s="5"/>
    </row>
    <row r="452" spans="1:31" ht="12.75" x14ac:dyDescent="0.2">
      <c r="A452" s="1"/>
      <c r="D452" s="63"/>
      <c r="J452" s="4"/>
      <c r="AE452" s="5"/>
    </row>
    <row r="453" spans="1:31" ht="12.75" x14ac:dyDescent="0.2">
      <c r="A453" s="1"/>
      <c r="D453" s="63"/>
      <c r="J453" s="4"/>
      <c r="AE453" s="5"/>
    </row>
    <row r="454" spans="1:31" ht="12.75" x14ac:dyDescent="0.2">
      <c r="A454" s="1"/>
      <c r="D454" s="63"/>
      <c r="J454" s="4"/>
      <c r="AE454" s="5"/>
    </row>
    <row r="455" spans="1:31" ht="12.75" x14ac:dyDescent="0.2">
      <c r="A455" s="1"/>
      <c r="D455" s="63"/>
      <c r="J455" s="4"/>
      <c r="AE455" s="5"/>
    </row>
    <row r="456" spans="1:31" ht="12.75" x14ac:dyDescent="0.2">
      <c r="A456" s="1"/>
      <c r="D456" s="63"/>
      <c r="J456" s="4"/>
      <c r="AE456" s="5"/>
    </row>
    <row r="457" spans="1:31" ht="12.75" x14ac:dyDescent="0.2">
      <c r="A457" s="1"/>
      <c r="D457" s="63"/>
      <c r="J457" s="4"/>
      <c r="AE457" s="5"/>
    </row>
    <row r="458" spans="1:31" ht="12.75" x14ac:dyDescent="0.2">
      <c r="A458" s="1"/>
      <c r="D458" s="63"/>
      <c r="J458" s="4"/>
      <c r="AE458" s="5"/>
    </row>
    <row r="459" spans="1:31" ht="12.75" x14ac:dyDescent="0.2">
      <c r="A459" s="1"/>
      <c r="D459" s="63"/>
      <c r="J459" s="4"/>
      <c r="AE459" s="5"/>
    </row>
    <row r="460" spans="1:31" ht="12.75" x14ac:dyDescent="0.2">
      <c r="A460" s="1"/>
      <c r="D460" s="63"/>
      <c r="J460" s="4"/>
      <c r="AE460" s="5"/>
    </row>
    <row r="461" spans="1:31" ht="12.75" x14ac:dyDescent="0.2">
      <c r="A461" s="1"/>
      <c r="D461" s="63"/>
      <c r="J461" s="4"/>
      <c r="AE461" s="5"/>
    </row>
    <row r="462" spans="1:31" ht="12.75" x14ac:dyDescent="0.2">
      <c r="A462" s="1"/>
      <c r="D462" s="63"/>
      <c r="J462" s="4"/>
      <c r="AE462" s="5"/>
    </row>
    <row r="463" spans="1:31" ht="12.75" x14ac:dyDescent="0.2">
      <c r="A463" s="1"/>
      <c r="D463" s="63"/>
      <c r="J463" s="4"/>
      <c r="AE463" s="5"/>
    </row>
    <row r="464" spans="1:31" ht="12.75" x14ac:dyDescent="0.2">
      <c r="A464" s="1"/>
      <c r="D464" s="63"/>
      <c r="J464" s="4"/>
      <c r="AE464" s="5"/>
    </row>
    <row r="465" spans="1:31" ht="12.75" x14ac:dyDescent="0.2">
      <c r="A465" s="1"/>
      <c r="D465" s="63"/>
      <c r="J465" s="4"/>
      <c r="AE465" s="5"/>
    </row>
    <row r="466" spans="1:31" ht="12.75" x14ac:dyDescent="0.2">
      <c r="A466" s="1"/>
      <c r="D466" s="63"/>
      <c r="J466" s="4"/>
      <c r="AE466" s="5"/>
    </row>
    <row r="467" spans="1:31" ht="12.75" x14ac:dyDescent="0.2">
      <c r="A467" s="1"/>
      <c r="D467" s="63"/>
      <c r="J467" s="4"/>
      <c r="AE467" s="5"/>
    </row>
    <row r="468" spans="1:31" ht="12.75" x14ac:dyDescent="0.2">
      <c r="A468" s="1"/>
      <c r="D468" s="63"/>
      <c r="J468" s="4"/>
      <c r="AE468" s="5"/>
    </row>
    <row r="469" spans="1:31" ht="12.75" x14ac:dyDescent="0.2">
      <c r="A469" s="1"/>
      <c r="D469" s="63"/>
      <c r="J469" s="4"/>
      <c r="AE469" s="5"/>
    </row>
    <row r="470" spans="1:31" ht="12.75" x14ac:dyDescent="0.2">
      <c r="A470" s="1"/>
      <c r="D470" s="63"/>
      <c r="J470" s="4"/>
      <c r="AE470" s="5"/>
    </row>
    <row r="471" spans="1:31" ht="12.75" x14ac:dyDescent="0.2">
      <c r="A471" s="1"/>
      <c r="D471" s="63"/>
      <c r="J471" s="4"/>
      <c r="AE471" s="5"/>
    </row>
    <row r="472" spans="1:31" ht="12.75" x14ac:dyDescent="0.2">
      <c r="A472" s="1"/>
      <c r="D472" s="63"/>
      <c r="J472" s="4"/>
      <c r="AE472" s="5"/>
    </row>
    <row r="473" spans="1:31" ht="12.75" x14ac:dyDescent="0.2">
      <c r="A473" s="1"/>
      <c r="D473" s="63"/>
      <c r="J473" s="4"/>
      <c r="AE473" s="5"/>
    </row>
    <row r="474" spans="1:31" ht="12.75" x14ac:dyDescent="0.2">
      <c r="A474" s="1"/>
      <c r="D474" s="63"/>
      <c r="J474" s="4"/>
      <c r="AE474" s="5"/>
    </row>
    <row r="475" spans="1:31" ht="12.75" x14ac:dyDescent="0.2">
      <c r="A475" s="1"/>
      <c r="D475" s="63"/>
      <c r="J475" s="4"/>
      <c r="AE475" s="5"/>
    </row>
    <row r="476" spans="1:31" ht="12.75" x14ac:dyDescent="0.2">
      <c r="A476" s="1"/>
      <c r="D476" s="63"/>
      <c r="J476" s="4"/>
      <c r="AE476" s="5"/>
    </row>
    <row r="477" spans="1:31" ht="12.75" x14ac:dyDescent="0.2">
      <c r="A477" s="1"/>
      <c r="D477" s="63"/>
      <c r="J477" s="4"/>
      <c r="AE477" s="5"/>
    </row>
    <row r="478" spans="1:31" ht="12.75" x14ac:dyDescent="0.2">
      <c r="A478" s="1"/>
      <c r="D478" s="63"/>
      <c r="J478" s="4"/>
      <c r="AE478" s="5"/>
    </row>
    <row r="479" spans="1:31" ht="12.75" x14ac:dyDescent="0.2">
      <c r="A479" s="1"/>
      <c r="D479" s="63"/>
      <c r="J479" s="4"/>
      <c r="AE479" s="5"/>
    </row>
    <row r="480" spans="1:31" ht="12.75" x14ac:dyDescent="0.2">
      <c r="A480" s="1"/>
      <c r="D480" s="63"/>
      <c r="J480" s="4"/>
      <c r="AE480" s="5"/>
    </row>
    <row r="481" spans="1:31" ht="12.75" x14ac:dyDescent="0.2">
      <c r="A481" s="1"/>
      <c r="D481" s="63"/>
      <c r="J481" s="4"/>
      <c r="AE481" s="5"/>
    </row>
    <row r="482" spans="1:31" ht="12.75" x14ac:dyDescent="0.2">
      <c r="A482" s="1"/>
      <c r="D482" s="63"/>
      <c r="J482" s="4"/>
      <c r="AE482" s="5"/>
    </row>
    <row r="483" spans="1:31" ht="12.75" x14ac:dyDescent="0.2">
      <c r="A483" s="1"/>
      <c r="D483" s="63"/>
      <c r="J483" s="4"/>
      <c r="AE483" s="5"/>
    </row>
    <row r="484" spans="1:31" ht="12.75" x14ac:dyDescent="0.2">
      <c r="A484" s="1"/>
      <c r="D484" s="63"/>
      <c r="J484" s="4"/>
      <c r="AE484" s="5"/>
    </row>
    <row r="485" spans="1:31" ht="12.75" x14ac:dyDescent="0.2">
      <c r="A485" s="1"/>
      <c r="D485" s="63"/>
      <c r="J485" s="4"/>
      <c r="AE485" s="5"/>
    </row>
    <row r="486" spans="1:31" ht="12.75" x14ac:dyDescent="0.2">
      <c r="A486" s="1"/>
      <c r="D486" s="63"/>
      <c r="J486" s="4"/>
      <c r="AE486" s="5"/>
    </row>
    <row r="487" spans="1:31" ht="12.75" x14ac:dyDescent="0.2">
      <c r="A487" s="1"/>
      <c r="D487" s="63"/>
      <c r="J487" s="4"/>
      <c r="AE487" s="5"/>
    </row>
    <row r="488" spans="1:31" ht="12.75" x14ac:dyDescent="0.2">
      <c r="A488" s="1"/>
      <c r="D488" s="63"/>
      <c r="J488" s="4"/>
      <c r="AE488" s="5"/>
    </row>
    <row r="489" spans="1:31" ht="12.75" x14ac:dyDescent="0.2">
      <c r="A489" s="1"/>
      <c r="D489" s="63"/>
      <c r="J489" s="4"/>
      <c r="AE489" s="5"/>
    </row>
    <row r="490" spans="1:31" ht="12.75" x14ac:dyDescent="0.2">
      <c r="A490" s="1"/>
      <c r="D490" s="63"/>
      <c r="J490" s="4"/>
      <c r="AE490" s="5"/>
    </row>
    <row r="491" spans="1:31" ht="12.75" x14ac:dyDescent="0.2">
      <c r="A491" s="1"/>
      <c r="D491" s="63"/>
      <c r="J491" s="4"/>
      <c r="AE491" s="5"/>
    </row>
    <row r="492" spans="1:31" ht="12.75" x14ac:dyDescent="0.2">
      <c r="A492" s="1"/>
      <c r="D492" s="63"/>
      <c r="J492" s="4"/>
      <c r="AE492" s="5"/>
    </row>
    <row r="493" spans="1:31" ht="12.75" x14ac:dyDescent="0.2">
      <c r="A493" s="1"/>
      <c r="D493" s="63"/>
      <c r="J493" s="4"/>
      <c r="AE493" s="5"/>
    </row>
    <row r="494" spans="1:31" ht="12.75" x14ac:dyDescent="0.2">
      <c r="A494" s="1"/>
      <c r="D494" s="63"/>
      <c r="J494" s="4"/>
      <c r="AE494" s="5"/>
    </row>
    <row r="495" spans="1:31" ht="12.75" x14ac:dyDescent="0.2">
      <c r="A495" s="1"/>
      <c r="D495" s="63"/>
      <c r="J495" s="4"/>
      <c r="AE495" s="5"/>
    </row>
    <row r="496" spans="1:31" ht="12.75" x14ac:dyDescent="0.2">
      <c r="A496" s="1"/>
      <c r="D496" s="63"/>
      <c r="J496" s="4"/>
      <c r="AE496" s="5"/>
    </row>
    <row r="497" spans="1:31" ht="12.75" x14ac:dyDescent="0.2">
      <c r="A497" s="1"/>
      <c r="D497" s="63"/>
      <c r="J497" s="4"/>
      <c r="AE497" s="5"/>
    </row>
    <row r="498" spans="1:31" ht="12.75" x14ac:dyDescent="0.2">
      <c r="A498" s="1"/>
      <c r="D498" s="63"/>
      <c r="J498" s="4"/>
      <c r="AE498" s="5"/>
    </row>
    <row r="499" spans="1:31" ht="12.75" x14ac:dyDescent="0.2">
      <c r="A499" s="1"/>
      <c r="D499" s="63"/>
      <c r="J499" s="4"/>
      <c r="AE499" s="5"/>
    </row>
    <row r="500" spans="1:31" ht="12.75" x14ac:dyDescent="0.2">
      <c r="A500" s="1"/>
      <c r="D500" s="63"/>
      <c r="J500" s="4"/>
      <c r="AE500" s="5"/>
    </row>
    <row r="501" spans="1:31" ht="12.75" x14ac:dyDescent="0.2">
      <c r="A501" s="1"/>
      <c r="D501" s="63"/>
      <c r="J501" s="4"/>
      <c r="AE501" s="5"/>
    </row>
    <row r="502" spans="1:31" ht="12.75" x14ac:dyDescent="0.2">
      <c r="A502" s="1"/>
      <c r="D502" s="63"/>
      <c r="J502" s="4"/>
      <c r="AE502" s="5"/>
    </row>
    <row r="503" spans="1:31" ht="12.75" x14ac:dyDescent="0.2">
      <c r="A503" s="1"/>
      <c r="D503" s="63"/>
      <c r="J503" s="4"/>
      <c r="AE503" s="5"/>
    </row>
    <row r="504" spans="1:31" ht="12.75" x14ac:dyDescent="0.2">
      <c r="A504" s="1"/>
      <c r="D504" s="63"/>
      <c r="J504" s="4"/>
      <c r="AE504" s="5"/>
    </row>
    <row r="505" spans="1:31" ht="12.75" x14ac:dyDescent="0.2">
      <c r="A505" s="1"/>
      <c r="D505" s="63"/>
      <c r="J505" s="4"/>
      <c r="AE505" s="5"/>
    </row>
    <row r="506" spans="1:31" ht="12.75" x14ac:dyDescent="0.2">
      <c r="A506" s="1"/>
      <c r="D506" s="63"/>
      <c r="J506" s="4"/>
      <c r="AE506" s="5"/>
    </row>
    <row r="507" spans="1:31" ht="12.75" x14ac:dyDescent="0.2">
      <c r="A507" s="1"/>
      <c r="D507" s="63"/>
      <c r="J507" s="4"/>
      <c r="AE507" s="5"/>
    </row>
    <row r="508" spans="1:31" ht="12.75" x14ac:dyDescent="0.2">
      <c r="A508" s="1"/>
      <c r="D508" s="63"/>
      <c r="J508" s="4"/>
      <c r="AE508" s="5"/>
    </row>
    <row r="509" spans="1:31" ht="12.75" x14ac:dyDescent="0.2">
      <c r="A509" s="1"/>
      <c r="D509" s="63"/>
      <c r="J509" s="4"/>
      <c r="AE509" s="5"/>
    </row>
    <row r="510" spans="1:31" ht="12.75" x14ac:dyDescent="0.2">
      <c r="A510" s="1"/>
      <c r="D510" s="63"/>
      <c r="J510" s="4"/>
      <c r="AE510" s="5"/>
    </row>
    <row r="511" spans="1:31" ht="12.75" x14ac:dyDescent="0.2">
      <c r="A511" s="1"/>
      <c r="D511" s="63"/>
      <c r="J511" s="4"/>
      <c r="AE511" s="5"/>
    </row>
    <row r="512" spans="1:31" ht="12.75" x14ac:dyDescent="0.2">
      <c r="A512" s="1"/>
      <c r="D512" s="63"/>
      <c r="J512" s="4"/>
      <c r="AE512" s="5"/>
    </row>
    <row r="513" spans="1:31" ht="12.75" x14ac:dyDescent="0.2">
      <c r="A513" s="1"/>
      <c r="D513" s="63"/>
      <c r="J513" s="4"/>
      <c r="AE513" s="5"/>
    </row>
    <row r="514" spans="1:31" ht="12.75" x14ac:dyDescent="0.2">
      <c r="A514" s="1"/>
      <c r="D514" s="63"/>
      <c r="J514" s="4"/>
      <c r="AE514" s="5"/>
    </row>
    <row r="515" spans="1:31" ht="12.75" x14ac:dyDescent="0.2">
      <c r="A515" s="1"/>
      <c r="D515" s="63"/>
      <c r="J515" s="4"/>
      <c r="AE515" s="5"/>
    </row>
    <row r="516" spans="1:31" ht="12.75" x14ac:dyDescent="0.2">
      <c r="A516" s="1"/>
      <c r="D516" s="63"/>
      <c r="J516" s="4"/>
      <c r="AE516" s="5"/>
    </row>
    <row r="517" spans="1:31" ht="12.75" x14ac:dyDescent="0.2">
      <c r="A517" s="1"/>
      <c r="D517" s="63"/>
      <c r="J517" s="4"/>
      <c r="AE517" s="5"/>
    </row>
    <row r="518" spans="1:31" ht="12.75" x14ac:dyDescent="0.2">
      <c r="A518" s="1"/>
      <c r="D518" s="63"/>
      <c r="J518" s="4"/>
      <c r="AE518" s="5"/>
    </row>
    <row r="519" spans="1:31" ht="12.75" x14ac:dyDescent="0.2">
      <c r="A519" s="1"/>
      <c r="D519" s="63"/>
      <c r="J519" s="4"/>
      <c r="AE519" s="5"/>
    </row>
    <row r="520" spans="1:31" ht="12.75" x14ac:dyDescent="0.2">
      <c r="A520" s="1"/>
      <c r="D520" s="63"/>
      <c r="J520" s="4"/>
      <c r="AE520" s="5"/>
    </row>
    <row r="521" spans="1:31" ht="12.75" x14ac:dyDescent="0.2">
      <c r="A521" s="1"/>
      <c r="D521" s="63"/>
      <c r="J521" s="4"/>
      <c r="AE521" s="5"/>
    </row>
    <row r="522" spans="1:31" ht="12.75" x14ac:dyDescent="0.2">
      <c r="A522" s="1"/>
      <c r="D522" s="63"/>
      <c r="J522" s="4"/>
      <c r="AE522" s="5"/>
    </row>
    <row r="523" spans="1:31" ht="12.75" x14ac:dyDescent="0.2">
      <c r="A523" s="1"/>
      <c r="D523" s="63"/>
      <c r="J523" s="4"/>
      <c r="AE523" s="5"/>
    </row>
    <row r="524" spans="1:31" ht="12.75" x14ac:dyDescent="0.2">
      <c r="A524" s="1"/>
      <c r="D524" s="63"/>
      <c r="J524" s="4"/>
      <c r="AE524" s="5"/>
    </row>
    <row r="525" spans="1:31" ht="12.75" x14ac:dyDescent="0.2">
      <c r="A525" s="1"/>
      <c r="D525" s="63"/>
      <c r="J525" s="4"/>
      <c r="AE525" s="5"/>
    </row>
    <row r="526" spans="1:31" ht="12.75" x14ac:dyDescent="0.2">
      <c r="A526" s="1"/>
      <c r="D526" s="63"/>
      <c r="J526" s="4"/>
      <c r="AE526" s="5"/>
    </row>
    <row r="527" spans="1:31" ht="12.75" x14ac:dyDescent="0.2">
      <c r="A527" s="1"/>
      <c r="D527" s="63"/>
      <c r="J527" s="4"/>
      <c r="AE527" s="5"/>
    </row>
    <row r="528" spans="1:31" ht="12.75" x14ac:dyDescent="0.2">
      <c r="A528" s="1"/>
      <c r="D528" s="63"/>
      <c r="J528" s="4"/>
      <c r="AE528" s="5"/>
    </row>
    <row r="529" spans="1:31" ht="12.75" x14ac:dyDescent="0.2">
      <c r="A529" s="1"/>
      <c r="D529" s="63"/>
      <c r="J529" s="4"/>
      <c r="AE529" s="5"/>
    </row>
    <row r="530" spans="1:31" ht="12.75" x14ac:dyDescent="0.2">
      <c r="A530" s="1"/>
      <c r="D530" s="63"/>
      <c r="J530" s="4"/>
      <c r="AE530" s="5"/>
    </row>
    <row r="531" spans="1:31" ht="12.75" x14ac:dyDescent="0.2">
      <c r="A531" s="1"/>
      <c r="D531" s="63"/>
      <c r="J531" s="4"/>
      <c r="AE531" s="5"/>
    </row>
    <row r="532" spans="1:31" ht="12.75" x14ac:dyDescent="0.2">
      <c r="A532" s="1"/>
      <c r="D532" s="63"/>
      <c r="J532" s="4"/>
      <c r="AE532" s="5"/>
    </row>
    <row r="533" spans="1:31" ht="12.75" x14ac:dyDescent="0.2">
      <c r="A533" s="1"/>
      <c r="D533" s="63"/>
      <c r="J533" s="4"/>
      <c r="AE533" s="5"/>
    </row>
    <row r="534" spans="1:31" ht="12.75" x14ac:dyDescent="0.2">
      <c r="A534" s="1"/>
      <c r="D534" s="63"/>
      <c r="J534" s="4"/>
      <c r="AE534" s="5"/>
    </row>
    <row r="535" spans="1:31" ht="12.75" x14ac:dyDescent="0.2">
      <c r="A535" s="1"/>
      <c r="D535" s="63"/>
      <c r="J535" s="4"/>
      <c r="AE535" s="5"/>
    </row>
    <row r="536" spans="1:31" ht="12.75" x14ac:dyDescent="0.2">
      <c r="A536" s="1"/>
      <c r="D536" s="63"/>
      <c r="J536" s="4"/>
      <c r="AE536" s="5"/>
    </row>
    <row r="537" spans="1:31" ht="12.75" x14ac:dyDescent="0.2">
      <c r="A537" s="1"/>
      <c r="D537" s="63"/>
      <c r="J537" s="4"/>
      <c r="AE537" s="5"/>
    </row>
    <row r="538" spans="1:31" ht="12.75" x14ac:dyDescent="0.2">
      <c r="A538" s="1"/>
      <c r="D538" s="63"/>
      <c r="J538" s="4"/>
      <c r="AE538" s="5"/>
    </row>
    <row r="539" spans="1:31" ht="12.75" x14ac:dyDescent="0.2">
      <c r="A539" s="1"/>
      <c r="D539" s="63"/>
      <c r="J539" s="4"/>
      <c r="AE539" s="5"/>
    </row>
    <row r="540" spans="1:31" ht="12.75" x14ac:dyDescent="0.2">
      <c r="A540" s="1"/>
      <c r="D540" s="63"/>
      <c r="J540" s="4"/>
      <c r="AE540" s="5"/>
    </row>
    <row r="541" spans="1:31" ht="12.75" x14ac:dyDescent="0.2">
      <c r="A541" s="1"/>
      <c r="D541" s="63"/>
      <c r="J541" s="4"/>
      <c r="AE541" s="5"/>
    </row>
    <row r="542" spans="1:31" ht="12.75" x14ac:dyDescent="0.2">
      <c r="A542" s="1"/>
      <c r="D542" s="63"/>
      <c r="J542" s="4"/>
      <c r="AE542" s="5"/>
    </row>
    <row r="543" spans="1:31" ht="12.75" x14ac:dyDescent="0.2">
      <c r="A543" s="1"/>
      <c r="D543" s="63"/>
      <c r="J543" s="4"/>
      <c r="AE543" s="5"/>
    </row>
    <row r="544" spans="1:31" ht="12.75" x14ac:dyDescent="0.2">
      <c r="A544" s="1"/>
      <c r="D544" s="63"/>
      <c r="J544" s="4"/>
      <c r="AE544" s="5"/>
    </row>
    <row r="545" spans="1:31" ht="12.75" x14ac:dyDescent="0.2">
      <c r="A545" s="1"/>
      <c r="D545" s="63"/>
      <c r="J545" s="4"/>
      <c r="AE545" s="5"/>
    </row>
    <row r="546" spans="1:31" ht="12.75" x14ac:dyDescent="0.2">
      <c r="A546" s="1"/>
      <c r="D546" s="63"/>
      <c r="J546" s="4"/>
      <c r="AE546" s="5"/>
    </row>
    <row r="547" spans="1:31" ht="12.75" x14ac:dyDescent="0.2">
      <c r="A547" s="1"/>
      <c r="D547" s="63"/>
      <c r="J547" s="4"/>
      <c r="AE547" s="5"/>
    </row>
    <row r="548" spans="1:31" ht="12.75" x14ac:dyDescent="0.2">
      <c r="A548" s="1"/>
      <c r="D548" s="63"/>
      <c r="J548" s="4"/>
      <c r="AE548" s="5"/>
    </row>
    <row r="549" spans="1:31" ht="12.75" x14ac:dyDescent="0.2">
      <c r="A549" s="1"/>
      <c r="D549" s="63"/>
      <c r="J549" s="4"/>
      <c r="AE549" s="5"/>
    </row>
    <row r="550" spans="1:31" ht="12.75" x14ac:dyDescent="0.2">
      <c r="A550" s="1"/>
      <c r="D550" s="63"/>
      <c r="J550" s="4"/>
      <c r="AE550" s="5"/>
    </row>
    <row r="551" spans="1:31" ht="12.75" x14ac:dyDescent="0.2">
      <c r="A551" s="1"/>
      <c r="D551" s="63"/>
      <c r="J551" s="4"/>
      <c r="AE551" s="5"/>
    </row>
    <row r="552" spans="1:31" ht="12.75" x14ac:dyDescent="0.2">
      <c r="A552" s="1"/>
      <c r="D552" s="63"/>
      <c r="J552" s="4"/>
      <c r="AE552" s="5"/>
    </row>
    <row r="553" spans="1:31" ht="12.75" x14ac:dyDescent="0.2">
      <c r="A553" s="1"/>
      <c r="D553" s="63"/>
      <c r="J553" s="4"/>
      <c r="AE553" s="5"/>
    </row>
    <row r="554" spans="1:31" ht="12.75" x14ac:dyDescent="0.2">
      <c r="A554" s="1"/>
      <c r="D554" s="63"/>
      <c r="J554" s="4"/>
      <c r="AE554" s="5"/>
    </row>
    <row r="555" spans="1:31" ht="12.75" x14ac:dyDescent="0.2">
      <c r="A555" s="1"/>
      <c r="D555" s="63"/>
      <c r="J555" s="4"/>
      <c r="AE555" s="5"/>
    </row>
    <row r="556" spans="1:31" ht="12.75" x14ac:dyDescent="0.2">
      <c r="A556" s="1"/>
      <c r="D556" s="63"/>
      <c r="J556" s="4"/>
      <c r="AE556" s="5"/>
    </row>
    <row r="557" spans="1:31" ht="12.75" x14ac:dyDescent="0.2">
      <c r="A557" s="1"/>
      <c r="D557" s="63"/>
      <c r="J557" s="4"/>
      <c r="AE557" s="5"/>
    </row>
    <row r="558" spans="1:31" ht="12.75" x14ac:dyDescent="0.2">
      <c r="A558" s="1"/>
      <c r="D558" s="63"/>
      <c r="J558" s="4"/>
      <c r="AE558" s="5"/>
    </row>
    <row r="559" spans="1:31" ht="12.75" x14ac:dyDescent="0.2">
      <c r="A559" s="1"/>
      <c r="D559" s="63"/>
      <c r="J559" s="4"/>
      <c r="AE559" s="5"/>
    </row>
    <row r="560" spans="1:31" ht="12.75" x14ac:dyDescent="0.2">
      <c r="A560" s="1"/>
      <c r="D560" s="63"/>
      <c r="J560" s="4"/>
      <c r="AE560" s="5"/>
    </row>
    <row r="561" spans="1:31" ht="12.75" x14ac:dyDescent="0.2">
      <c r="A561" s="1"/>
      <c r="D561" s="63"/>
      <c r="J561" s="4"/>
      <c r="AE561" s="5"/>
    </row>
    <row r="562" spans="1:31" ht="12.75" x14ac:dyDescent="0.2">
      <c r="A562" s="1"/>
      <c r="D562" s="63"/>
      <c r="J562" s="4"/>
      <c r="AE562" s="5"/>
    </row>
    <row r="563" spans="1:31" ht="12.75" x14ac:dyDescent="0.2">
      <c r="A563" s="1"/>
      <c r="D563" s="63"/>
      <c r="J563" s="4"/>
      <c r="AE563" s="5"/>
    </row>
    <row r="564" spans="1:31" ht="12.75" x14ac:dyDescent="0.2">
      <c r="A564" s="1"/>
      <c r="D564" s="63"/>
      <c r="J564" s="4"/>
      <c r="AE564" s="5"/>
    </row>
    <row r="565" spans="1:31" ht="12.75" x14ac:dyDescent="0.2">
      <c r="A565" s="1"/>
      <c r="D565" s="63"/>
      <c r="J565" s="4"/>
      <c r="AE565" s="5"/>
    </row>
    <row r="566" spans="1:31" ht="12.75" x14ac:dyDescent="0.2">
      <c r="A566" s="1"/>
      <c r="D566" s="63"/>
      <c r="J566" s="4"/>
      <c r="AE566" s="5"/>
    </row>
    <row r="567" spans="1:31" ht="12.75" x14ac:dyDescent="0.2">
      <c r="A567" s="1"/>
      <c r="D567" s="63"/>
      <c r="J567" s="4"/>
      <c r="AE567" s="5"/>
    </row>
    <row r="568" spans="1:31" ht="12.75" x14ac:dyDescent="0.2">
      <c r="A568" s="1"/>
      <c r="D568" s="63"/>
      <c r="J568" s="4"/>
      <c r="AE568" s="5"/>
    </row>
    <row r="569" spans="1:31" ht="12.75" x14ac:dyDescent="0.2">
      <c r="A569" s="1"/>
      <c r="D569" s="63"/>
      <c r="J569" s="4"/>
      <c r="AE569" s="5"/>
    </row>
    <row r="570" spans="1:31" ht="12.75" x14ac:dyDescent="0.2">
      <c r="A570" s="1"/>
      <c r="D570" s="63"/>
      <c r="J570" s="4"/>
      <c r="AE570" s="5"/>
    </row>
    <row r="571" spans="1:31" ht="12.75" x14ac:dyDescent="0.2">
      <c r="A571" s="1"/>
      <c r="D571" s="63"/>
      <c r="J571" s="4"/>
      <c r="AE571" s="5"/>
    </row>
    <row r="572" spans="1:31" ht="12.75" x14ac:dyDescent="0.2">
      <c r="A572" s="1"/>
      <c r="D572" s="63"/>
      <c r="J572" s="4"/>
      <c r="AE572" s="5"/>
    </row>
    <row r="573" spans="1:31" ht="12.75" x14ac:dyDescent="0.2">
      <c r="A573" s="1"/>
      <c r="D573" s="63"/>
      <c r="J573" s="4"/>
      <c r="AE573" s="5"/>
    </row>
    <row r="574" spans="1:31" ht="12.75" x14ac:dyDescent="0.2">
      <c r="A574" s="1"/>
      <c r="D574" s="63"/>
      <c r="J574" s="4"/>
      <c r="AE574" s="5"/>
    </row>
    <row r="575" spans="1:31" ht="12.75" x14ac:dyDescent="0.2">
      <c r="A575" s="1"/>
      <c r="D575" s="63"/>
      <c r="J575" s="4"/>
      <c r="AE575" s="5"/>
    </row>
    <row r="576" spans="1:31" ht="12.75" x14ac:dyDescent="0.2">
      <c r="A576" s="1"/>
      <c r="D576" s="63"/>
      <c r="J576" s="4"/>
      <c r="AE576" s="5"/>
    </row>
    <row r="577" spans="1:31" ht="12.75" x14ac:dyDescent="0.2">
      <c r="A577" s="1"/>
      <c r="D577" s="63"/>
      <c r="J577" s="4"/>
      <c r="AE577" s="5"/>
    </row>
    <row r="578" spans="1:31" ht="12.75" x14ac:dyDescent="0.2">
      <c r="A578" s="1"/>
      <c r="D578" s="63"/>
      <c r="J578" s="4"/>
      <c r="AE578" s="5"/>
    </row>
    <row r="579" spans="1:31" ht="12.75" x14ac:dyDescent="0.2">
      <c r="A579" s="1"/>
      <c r="D579" s="63"/>
      <c r="J579" s="4"/>
      <c r="AE579" s="5"/>
    </row>
    <row r="580" spans="1:31" ht="12.75" x14ac:dyDescent="0.2">
      <c r="A580" s="1"/>
      <c r="D580" s="63"/>
      <c r="J580" s="4"/>
      <c r="AE580" s="5"/>
    </row>
    <row r="581" spans="1:31" ht="12.75" x14ac:dyDescent="0.2">
      <c r="A581" s="1"/>
      <c r="D581" s="63"/>
      <c r="J581" s="4"/>
      <c r="AE581" s="5"/>
    </row>
    <row r="582" spans="1:31" ht="12.75" x14ac:dyDescent="0.2">
      <c r="A582" s="1"/>
      <c r="D582" s="63"/>
      <c r="J582" s="4"/>
      <c r="AE582" s="5"/>
    </row>
    <row r="583" spans="1:31" ht="12.75" x14ac:dyDescent="0.2">
      <c r="A583" s="1"/>
      <c r="D583" s="63"/>
      <c r="J583" s="4"/>
      <c r="AE583" s="5"/>
    </row>
    <row r="584" spans="1:31" ht="12.75" x14ac:dyDescent="0.2">
      <c r="A584" s="1"/>
      <c r="D584" s="63"/>
      <c r="J584" s="4"/>
      <c r="AE584" s="5"/>
    </row>
    <row r="585" spans="1:31" ht="12.75" x14ac:dyDescent="0.2">
      <c r="A585" s="1"/>
      <c r="D585" s="63"/>
      <c r="J585" s="4"/>
      <c r="AE585" s="5"/>
    </row>
    <row r="586" spans="1:31" ht="12.75" x14ac:dyDescent="0.2">
      <c r="A586" s="1"/>
      <c r="D586" s="63"/>
      <c r="J586" s="4"/>
      <c r="AE586" s="5"/>
    </row>
    <row r="587" spans="1:31" ht="12.75" x14ac:dyDescent="0.2">
      <c r="A587" s="1"/>
      <c r="D587" s="63"/>
      <c r="J587" s="4"/>
      <c r="AE587" s="5"/>
    </row>
    <row r="588" spans="1:31" ht="12.75" x14ac:dyDescent="0.2">
      <c r="A588" s="1"/>
      <c r="D588" s="63"/>
      <c r="J588" s="4"/>
      <c r="AE588" s="5"/>
    </row>
    <row r="589" spans="1:31" ht="12.75" x14ac:dyDescent="0.2">
      <c r="A589" s="1"/>
      <c r="D589" s="63"/>
      <c r="J589" s="4"/>
      <c r="AE589" s="5"/>
    </row>
    <row r="590" spans="1:31" ht="12.75" x14ac:dyDescent="0.2">
      <c r="A590" s="1"/>
      <c r="D590" s="63"/>
      <c r="J590" s="4"/>
      <c r="AE590" s="5"/>
    </row>
    <row r="591" spans="1:31" ht="12.75" x14ac:dyDescent="0.2">
      <c r="A591" s="1"/>
      <c r="D591" s="63"/>
      <c r="J591" s="4"/>
      <c r="AE591" s="5"/>
    </row>
    <row r="592" spans="1:31" ht="12.75" x14ac:dyDescent="0.2">
      <c r="A592" s="1"/>
      <c r="D592" s="63"/>
      <c r="J592" s="4"/>
      <c r="AE592" s="5"/>
    </row>
    <row r="593" spans="1:31" ht="12.75" x14ac:dyDescent="0.2">
      <c r="A593" s="1"/>
      <c r="D593" s="63"/>
      <c r="J593" s="4"/>
      <c r="AE593" s="5"/>
    </row>
    <row r="594" spans="1:31" ht="12.75" x14ac:dyDescent="0.2">
      <c r="A594" s="1"/>
      <c r="D594" s="63"/>
      <c r="J594" s="4"/>
      <c r="AE594" s="5"/>
    </row>
    <row r="595" spans="1:31" ht="12.75" x14ac:dyDescent="0.2">
      <c r="A595" s="1"/>
      <c r="D595" s="63"/>
      <c r="J595" s="4"/>
      <c r="AE595" s="5"/>
    </row>
    <row r="596" spans="1:31" ht="12.75" x14ac:dyDescent="0.2">
      <c r="A596" s="1"/>
      <c r="D596" s="63"/>
      <c r="J596" s="4"/>
      <c r="AE596" s="5"/>
    </row>
    <row r="597" spans="1:31" ht="12.75" x14ac:dyDescent="0.2">
      <c r="A597" s="1"/>
      <c r="D597" s="63"/>
      <c r="J597" s="4"/>
      <c r="AE597" s="5"/>
    </row>
    <row r="598" spans="1:31" ht="12.75" x14ac:dyDescent="0.2">
      <c r="A598" s="1"/>
      <c r="D598" s="63"/>
      <c r="J598" s="4"/>
      <c r="AE598" s="5"/>
    </row>
    <row r="599" spans="1:31" ht="12.75" x14ac:dyDescent="0.2">
      <c r="A599" s="1"/>
      <c r="D599" s="63"/>
      <c r="J599" s="4"/>
      <c r="AE599" s="5"/>
    </row>
    <row r="600" spans="1:31" ht="12.75" x14ac:dyDescent="0.2">
      <c r="A600" s="1"/>
      <c r="D600" s="63"/>
      <c r="J600" s="4"/>
      <c r="AE600" s="5"/>
    </row>
    <row r="601" spans="1:31" ht="12.75" x14ac:dyDescent="0.2">
      <c r="A601" s="1"/>
      <c r="D601" s="63"/>
      <c r="J601" s="4"/>
      <c r="AE601" s="5"/>
    </row>
    <row r="602" spans="1:31" ht="12.75" x14ac:dyDescent="0.2">
      <c r="A602" s="1"/>
      <c r="D602" s="63"/>
      <c r="J602" s="4"/>
      <c r="AE602" s="5"/>
    </row>
    <row r="603" spans="1:31" ht="12.75" x14ac:dyDescent="0.2">
      <c r="A603" s="1"/>
      <c r="D603" s="63"/>
      <c r="J603" s="4"/>
      <c r="AE603" s="5"/>
    </row>
    <row r="604" spans="1:31" ht="12.75" x14ac:dyDescent="0.2">
      <c r="A604" s="1"/>
      <c r="D604" s="63"/>
      <c r="J604" s="4"/>
      <c r="AE604" s="5"/>
    </row>
    <row r="605" spans="1:31" ht="12.75" x14ac:dyDescent="0.2">
      <c r="A605" s="1"/>
      <c r="D605" s="63"/>
      <c r="J605" s="4"/>
      <c r="AE605" s="5"/>
    </row>
    <row r="606" spans="1:31" ht="12.75" x14ac:dyDescent="0.2">
      <c r="A606" s="1"/>
      <c r="D606" s="63"/>
      <c r="J606" s="4"/>
      <c r="AE606" s="5"/>
    </row>
    <row r="607" spans="1:31" ht="12.75" x14ac:dyDescent="0.2">
      <c r="A607" s="1"/>
      <c r="D607" s="63"/>
      <c r="J607" s="4"/>
      <c r="AE607" s="5"/>
    </row>
    <row r="608" spans="1:31" ht="12.75" x14ac:dyDescent="0.2">
      <c r="A608" s="1"/>
      <c r="D608" s="63"/>
      <c r="J608" s="4"/>
      <c r="AE608" s="5"/>
    </row>
    <row r="609" spans="1:31" ht="12.75" x14ac:dyDescent="0.2">
      <c r="A609" s="1"/>
      <c r="D609" s="63"/>
      <c r="J609" s="4"/>
      <c r="AE609" s="5"/>
    </row>
    <row r="610" spans="1:31" ht="12.75" x14ac:dyDescent="0.2">
      <c r="A610" s="1"/>
      <c r="D610" s="63"/>
      <c r="J610" s="4"/>
      <c r="AE610" s="5"/>
    </row>
    <row r="611" spans="1:31" ht="12.75" x14ac:dyDescent="0.2">
      <c r="A611" s="1"/>
      <c r="D611" s="63"/>
      <c r="J611" s="4"/>
      <c r="AE611" s="5"/>
    </row>
    <row r="612" spans="1:31" ht="12.75" x14ac:dyDescent="0.2">
      <c r="A612" s="1"/>
      <c r="D612" s="63"/>
      <c r="J612" s="4"/>
      <c r="AE612" s="5"/>
    </row>
    <row r="613" spans="1:31" ht="12.75" x14ac:dyDescent="0.2">
      <c r="A613" s="1"/>
      <c r="D613" s="63"/>
      <c r="J613" s="4"/>
      <c r="AE613" s="5"/>
    </row>
    <row r="614" spans="1:31" ht="12.75" x14ac:dyDescent="0.2">
      <c r="A614" s="1"/>
      <c r="D614" s="63"/>
      <c r="J614" s="4"/>
      <c r="AE614" s="5"/>
    </row>
    <row r="615" spans="1:31" ht="12.75" x14ac:dyDescent="0.2">
      <c r="A615" s="1"/>
      <c r="D615" s="63"/>
      <c r="J615" s="4"/>
      <c r="AE615" s="5"/>
    </row>
    <row r="616" spans="1:31" ht="12.75" x14ac:dyDescent="0.2">
      <c r="A616" s="1"/>
      <c r="D616" s="63"/>
      <c r="J616" s="4"/>
      <c r="AE616" s="5"/>
    </row>
    <row r="617" spans="1:31" ht="12.75" x14ac:dyDescent="0.2">
      <c r="A617" s="1"/>
      <c r="D617" s="63"/>
      <c r="J617" s="4"/>
      <c r="AE617" s="5"/>
    </row>
    <row r="618" spans="1:31" ht="12.75" x14ac:dyDescent="0.2">
      <c r="A618" s="1"/>
      <c r="D618" s="63"/>
      <c r="J618" s="4"/>
      <c r="AE618" s="5"/>
    </row>
    <row r="619" spans="1:31" ht="12.75" x14ac:dyDescent="0.2">
      <c r="A619" s="1"/>
      <c r="D619" s="63"/>
      <c r="J619" s="4"/>
      <c r="AE619" s="5"/>
    </row>
    <row r="620" spans="1:31" ht="12.75" x14ac:dyDescent="0.2">
      <c r="A620" s="1"/>
      <c r="D620" s="63"/>
      <c r="J620" s="4"/>
      <c r="AE620" s="5"/>
    </row>
    <row r="621" spans="1:31" ht="12.75" x14ac:dyDescent="0.2">
      <c r="A621" s="1"/>
      <c r="D621" s="63"/>
      <c r="J621" s="4"/>
      <c r="AE621" s="5"/>
    </row>
    <row r="622" spans="1:31" ht="12.75" x14ac:dyDescent="0.2">
      <c r="A622" s="1"/>
      <c r="D622" s="63"/>
      <c r="J622" s="4"/>
      <c r="AE622" s="5"/>
    </row>
    <row r="623" spans="1:31" ht="12.75" x14ac:dyDescent="0.2">
      <c r="A623" s="1"/>
      <c r="D623" s="63"/>
      <c r="J623" s="4"/>
      <c r="AE623" s="5"/>
    </row>
    <row r="624" spans="1:31" ht="12.75" x14ac:dyDescent="0.2">
      <c r="A624" s="1"/>
      <c r="D624" s="63"/>
      <c r="J624" s="4"/>
      <c r="AE624" s="5"/>
    </row>
    <row r="625" spans="1:31" ht="12.75" x14ac:dyDescent="0.2">
      <c r="A625" s="1"/>
      <c r="D625" s="63"/>
      <c r="J625" s="4"/>
      <c r="AE625" s="5"/>
    </row>
    <row r="626" spans="1:31" ht="12.75" x14ac:dyDescent="0.2">
      <c r="A626" s="1"/>
      <c r="D626" s="63"/>
      <c r="J626" s="4"/>
      <c r="AE626" s="5"/>
    </row>
    <row r="627" spans="1:31" ht="12.75" x14ac:dyDescent="0.2">
      <c r="A627" s="1"/>
      <c r="D627" s="63"/>
      <c r="J627" s="4"/>
      <c r="AE627" s="5"/>
    </row>
    <row r="628" spans="1:31" ht="12.75" x14ac:dyDescent="0.2">
      <c r="A628" s="1"/>
      <c r="D628" s="63"/>
      <c r="J628" s="4"/>
      <c r="AE628" s="5"/>
    </row>
    <row r="629" spans="1:31" ht="12.75" x14ac:dyDescent="0.2">
      <c r="A629" s="1"/>
      <c r="D629" s="63"/>
      <c r="J629" s="4"/>
      <c r="AE629" s="5"/>
    </row>
    <row r="630" spans="1:31" ht="12.75" x14ac:dyDescent="0.2">
      <c r="A630" s="1"/>
      <c r="D630" s="63"/>
      <c r="J630" s="4"/>
      <c r="AE630" s="5"/>
    </row>
    <row r="631" spans="1:31" ht="12.75" x14ac:dyDescent="0.2">
      <c r="A631" s="1"/>
      <c r="D631" s="63"/>
      <c r="J631" s="4"/>
      <c r="AE631" s="5"/>
    </row>
    <row r="632" spans="1:31" ht="12.75" x14ac:dyDescent="0.2">
      <c r="A632" s="1"/>
      <c r="D632" s="63"/>
      <c r="J632" s="4"/>
      <c r="AE632" s="5"/>
    </row>
    <row r="633" spans="1:31" ht="12.75" x14ac:dyDescent="0.2">
      <c r="A633" s="1"/>
      <c r="D633" s="63"/>
      <c r="J633" s="4"/>
      <c r="AE633" s="5"/>
    </row>
    <row r="634" spans="1:31" ht="12.75" x14ac:dyDescent="0.2">
      <c r="A634" s="1"/>
      <c r="D634" s="63"/>
      <c r="J634" s="4"/>
      <c r="AE634" s="5"/>
    </row>
    <row r="635" spans="1:31" ht="12.75" x14ac:dyDescent="0.2">
      <c r="A635" s="1"/>
      <c r="D635" s="63"/>
      <c r="J635" s="4"/>
      <c r="AE635" s="5"/>
    </row>
    <row r="636" spans="1:31" ht="12.75" x14ac:dyDescent="0.2">
      <c r="A636" s="1"/>
      <c r="D636" s="63"/>
      <c r="J636" s="4"/>
      <c r="AE636" s="5"/>
    </row>
    <row r="637" spans="1:31" ht="12.75" x14ac:dyDescent="0.2">
      <c r="A637" s="1"/>
      <c r="D637" s="63"/>
      <c r="J637" s="4"/>
      <c r="AE637" s="5"/>
    </row>
    <row r="638" spans="1:31" ht="12.75" x14ac:dyDescent="0.2">
      <c r="A638" s="1"/>
      <c r="D638" s="63"/>
      <c r="J638" s="4"/>
      <c r="AE638" s="5"/>
    </row>
    <row r="639" spans="1:31" ht="12.75" x14ac:dyDescent="0.2">
      <c r="A639" s="1"/>
      <c r="D639" s="63"/>
      <c r="J639" s="4"/>
      <c r="AE639" s="5"/>
    </row>
    <row r="640" spans="1:31" ht="12.75" x14ac:dyDescent="0.2">
      <c r="A640" s="1"/>
      <c r="D640" s="63"/>
      <c r="J640" s="4"/>
      <c r="AE640" s="5"/>
    </row>
    <row r="641" spans="1:31" ht="12.75" x14ac:dyDescent="0.2">
      <c r="A641" s="1"/>
      <c r="D641" s="63"/>
      <c r="J641" s="4"/>
      <c r="AE641" s="5"/>
    </row>
    <row r="642" spans="1:31" ht="12.75" x14ac:dyDescent="0.2">
      <c r="A642" s="1"/>
      <c r="D642" s="63"/>
      <c r="J642" s="4"/>
      <c r="AE642" s="5"/>
    </row>
    <row r="643" spans="1:31" ht="12.75" x14ac:dyDescent="0.2">
      <c r="A643" s="1"/>
      <c r="D643" s="63"/>
      <c r="J643" s="4"/>
      <c r="AE643" s="5"/>
    </row>
    <row r="644" spans="1:31" ht="12.75" x14ac:dyDescent="0.2">
      <c r="A644" s="1"/>
      <c r="D644" s="63"/>
      <c r="J644" s="4"/>
      <c r="AE644" s="5"/>
    </row>
    <row r="645" spans="1:31" ht="12.75" x14ac:dyDescent="0.2">
      <c r="A645" s="1"/>
      <c r="D645" s="63"/>
      <c r="J645" s="4"/>
      <c r="AE645" s="5"/>
    </row>
    <row r="646" spans="1:31" ht="12.75" x14ac:dyDescent="0.2">
      <c r="A646" s="1"/>
      <c r="D646" s="63"/>
      <c r="J646" s="4"/>
      <c r="AE646" s="5"/>
    </row>
    <row r="647" spans="1:31" ht="12.75" x14ac:dyDescent="0.2">
      <c r="A647" s="1"/>
      <c r="D647" s="63"/>
      <c r="J647" s="4"/>
      <c r="AE647" s="5"/>
    </row>
    <row r="648" spans="1:31" ht="12.75" x14ac:dyDescent="0.2">
      <c r="A648" s="1"/>
      <c r="D648" s="63"/>
      <c r="J648" s="4"/>
      <c r="AE648" s="5"/>
    </row>
    <row r="649" spans="1:31" ht="12.75" x14ac:dyDescent="0.2">
      <c r="A649" s="1"/>
      <c r="D649" s="63"/>
      <c r="J649" s="4"/>
      <c r="AE649" s="5"/>
    </row>
    <row r="650" spans="1:31" ht="12.75" x14ac:dyDescent="0.2">
      <c r="A650" s="1"/>
      <c r="D650" s="63"/>
      <c r="J650" s="4"/>
      <c r="AE650" s="5"/>
    </row>
    <row r="651" spans="1:31" ht="12.75" x14ac:dyDescent="0.2">
      <c r="A651" s="1"/>
      <c r="D651" s="63"/>
      <c r="J651" s="4"/>
      <c r="AE651" s="5"/>
    </row>
    <row r="652" spans="1:31" ht="12.75" x14ac:dyDescent="0.2">
      <c r="A652" s="1"/>
      <c r="D652" s="63"/>
      <c r="J652" s="4"/>
      <c r="AE652" s="5"/>
    </row>
    <row r="653" spans="1:31" ht="12.75" x14ac:dyDescent="0.2">
      <c r="A653" s="1"/>
      <c r="D653" s="63"/>
      <c r="J653" s="4"/>
      <c r="AE653" s="5"/>
    </row>
    <row r="654" spans="1:31" ht="12.75" x14ac:dyDescent="0.2">
      <c r="A654" s="1"/>
      <c r="D654" s="63"/>
      <c r="J654" s="4"/>
      <c r="AE654" s="5"/>
    </row>
    <row r="655" spans="1:31" ht="12.75" x14ac:dyDescent="0.2">
      <c r="A655" s="1"/>
      <c r="D655" s="63"/>
      <c r="J655" s="4"/>
      <c r="AE655" s="5"/>
    </row>
    <row r="656" spans="1:31" ht="12.75" x14ac:dyDescent="0.2">
      <c r="A656" s="1"/>
      <c r="D656" s="63"/>
      <c r="J656" s="4"/>
      <c r="AE656" s="5"/>
    </row>
    <row r="657" spans="1:31" ht="12.75" x14ac:dyDescent="0.2">
      <c r="A657" s="1"/>
      <c r="D657" s="63"/>
      <c r="J657" s="4"/>
      <c r="AE657" s="5"/>
    </row>
    <row r="658" spans="1:31" ht="12.75" x14ac:dyDescent="0.2">
      <c r="A658" s="1"/>
      <c r="D658" s="63"/>
      <c r="J658" s="4"/>
      <c r="AE658" s="5"/>
    </row>
    <row r="659" spans="1:31" ht="12.75" x14ac:dyDescent="0.2">
      <c r="A659" s="1"/>
      <c r="D659" s="63"/>
      <c r="J659" s="4"/>
      <c r="AE659" s="5"/>
    </row>
    <row r="660" spans="1:31" ht="12.75" x14ac:dyDescent="0.2">
      <c r="A660" s="1"/>
      <c r="D660" s="63"/>
      <c r="J660" s="4"/>
      <c r="AE660" s="5"/>
    </row>
    <row r="661" spans="1:31" ht="12.75" x14ac:dyDescent="0.2">
      <c r="A661" s="1"/>
      <c r="D661" s="63"/>
      <c r="J661" s="4"/>
      <c r="AE661" s="5"/>
    </row>
    <row r="662" spans="1:31" ht="12.75" x14ac:dyDescent="0.2">
      <c r="A662" s="1"/>
      <c r="D662" s="63"/>
      <c r="J662" s="4"/>
      <c r="AE662" s="5"/>
    </row>
    <row r="663" spans="1:31" ht="12.75" x14ac:dyDescent="0.2">
      <c r="A663" s="1"/>
      <c r="D663" s="63"/>
      <c r="J663" s="4"/>
      <c r="AE663" s="5"/>
    </row>
    <row r="664" spans="1:31" ht="12.75" x14ac:dyDescent="0.2">
      <c r="A664" s="1"/>
      <c r="D664" s="63"/>
      <c r="J664" s="4"/>
      <c r="AE664" s="5"/>
    </row>
    <row r="665" spans="1:31" ht="12.75" x14ac:dyDescent="0.2">
      <c r="A665" s="1"/>
      <c r="D665" s="63"/>
      <c r="J665" s="4"/>
      <c r="AE665" s="5"/>
    </row>
    <row r="666" spans="1:31" ht="12.75" x14ac:dyDescent="0.2">
      <c r="A666" s="1"/>
      <c r="D666" s="63"/>
      <c r="J666" s="4"/>
      <c r="AE666" s="5"/>
    </row>
    <row r="667" spans="1:31" ht="12.75" x14ac:dyDescent="0.2">
      <c r="A667" s="1"/>
      <c r="D667" s="63"/>
      <c r="J667" s="4"/>
      <c r="AE667" s="5"/>
    </row>
    <row r="668" spans="1:31" ht="12.75" x14ac:dyDescent="0.2">
      <c r="A668" s="1"/>
      <c r="D668" s="63"/>
      <c r="J668" s="4"/>
      <c r="AE668" s="5"/>
    </row>
    <row r="669" spans="1:31" ht="12.75" x14ac:dyDescent="0.2">
      <c r="A669" s="1"/>
      <c r="D669" s="63"/>
      <c r="J669" s="4"/>
      <c r="AE669" s="5"/>
    </row>
    <row r="670" spans="1:31" ht="12.75" x14ac:dyDescent="0.2">
      <c r="A670" s="1"/>
      <c r="D670" s="63"/>
      <c r="J670" s="4"/>
      <c r="AE670" s="5"/>
    </row>
    <row r="671" spans="1:31" ht="12.75" x14ac:dyDescent="0.2">
      <c r="A671" s="1"/>
      <c r="D671" s="63"/>
      <c r="J671" s="4"/>
      <c r="AE671" s="5"/>
    </row>
    <row r="672" spans="1:31" ht="12.75" x14ac:dyDescent="0.2">
      <c r="A672" s="1"/>
      <c r="D672" s="63"/>
      <c r="J672" s="4"/>
      <c r="AE672" s="5"/>
    </row>
    <row r="673" spans="1:31" ht="12.75" x14ac:dyDescent="0.2">
      <c r="A673" s="1"/>
      <c r="D673" s="63"/>
      <c r="J673" s="4"/>
      <c r="AE673" s="5"/>
    </row>
    <row r="674" spans="1:31" ht="12.75" x14ac:dyDescent="0.2">
      <c r="A674" s="1"/>
      <c r="D674" s="63"/>
      <c r="J674" s="4"/>
      <c r="AE674" s="5"/>
    </row>
    <row r="675" spans="1:31" ht="12.75" x14ac:dyDescent="0.2">
      <c r="A675" s="1"/>
      <c r="D675" s="63"/>
      <c r="J675" s="4"/>
      <c r="AE675" s="5"/>
    </row>
    <row r="676" spans="1:31" ht="12.75" x14ac:dyDescent="0.2">
      <c r="A676" s="1"/>
      <c r="D676" s="63"/>
      <c r="J676" s="4"/>
      <c r="AE676" s="5"/>
    </row>
    <row r="677" spans="1:31" ht="12.75" x14ac:dyDescent="0.2">
      <c r="A677" s="1"/>
      <c r="D677" s="63"/>
      <c r="J677" s="4"/>
      <c r="AE677" s="5"/>
    </row>
    <row r="678" spans="1:31" ht="12.75" x14ac:dyDescent="0.2">
      <c r="A678" s="1"/>
      <c r="D678" s="63"/>
      <c r="J678" s="4"/>
      <c r="AE678" s="5"/>
    </row>
    <row r="679" spans="1:31" ht="12.75" x14ac:dyDescent="0.2">
      <c r="A679" s="1"/>
      <c r="D679" s="63"/>
      <c r="J679" s="4"/>
      <c r="AE679" s="5"/>
    </row>
    <row r="680" spans="1:31" ht="12.75" x14ac:dyDescent="0.2">
      <c r="A680" s="1"/>
      <c r="D680" s="63"/>
      <c r="J680" s="4"/>
      <c r="AE680" s="5"/>
    </row>
    <row r="681" spans="1:31" ht="12.75" x14ac:dyDescent="0.2">
      <c r="A681" s="1"/>
      <c r="D681" s="63"/>
      <c r="J681" s="4"/>
      <c r="AE681" s="5"/>
    </row>
    <row r="682" spans="1:31" ht="12.75" x14ac:dyDescent="0.2">
      <c r="A682" s="1"/>
      <c r="D682" s="63"/>
      <c r="J682" s="4"/>
      <c r="AE682" s="5"/>
    </row>
    <row r="683" spans="1:31" ht="12.75" x14ac:dyDescent="0.2">
      <c r="A683" s="1"/>
      <c r="D683" s="63"/>
      <c r="J683" s="4"/>
      <c r="AE683" s="5"/>
    </row>
    <row r="684" spans="1:31" ht="12.75" x14ac:dyDescent="0.2">
      <c r="A684" s="1"/>
      <c r="D684" s="63"/>
      <c r="J684" s="4"/>
      <c r="AE684" s="5"/>
    </row>
    <row r="685" spans="1:31" ht="12.75" x14ac:dyDescent="0.2">
      <c r="A685" s="1"/>
      <c r="D685" s="63"/>
      <c r="J685" s="4"/>
      <c r="AE685" s="5"/>
    </row>
    <row r="686" spans="1:31" ht="12.75" x14ac:dyDescent="0.2">
      <c r="A686" s="1"/>
      <c r="D686" s="63"/>
      <c r="J686" s="4"/>
      <c r="AE686" s="5"/>
    </row>
    <row r="687" spans="1:31" ht="12.75" x14ac:dyDescent="0.2">
      <c r="A687" s="1"/>
      <c r="D687" s="63"/>
      <c r="J687" s="4"/>
      <c r="AE687" s="5"/>
    </row>
    <row r="688" spans="1:31" ht="12.75" x14ac:dyDescent="0.2">
      <c r="A688" s="1"/>
      <c r="D688" s="63"/>
      <c r="J688" s="4"/>
      <c r="AE688" s="5"/>
    </row>
    <row r="689" spans="1:31" ht="12.75" x14ac:dyDescent="0.2">
      <c r="A689" s="1"/>
      <c r="D689" s="63"/>
      <c r="J689" s="4"/>
      <c r="AE689" s="5"/>
    </row>
    <row r="690" spans="1:31" ht="12.75" x14ac:dyDescent="0.2">
      <c r="A690" s="1"/>
      <c r="D690" s="63"/>
      <c r="J690" s="4"/>
      <c r="AE690" s="5"/>
    </row>
    <row r="691" spans="1:31" ht="12.75" x14ac:dyDescent="0.2">
      <c r="A691" s="1"/>
      <c r="D691" s="63"/>
      <c r="J691" s="4"/>
      <c r="AE691" s="5"/>
    </row>
    <row r="692" spans="1:31" ht="12.75" x14ac:dyDescent="0.2">
      <c r="A692" s="1"/>
      <c r="D692" s="63"/>
      <c r="J692" s="4"/>
      <c r="AE692" s="5"/>
    </row>
    <row r="693" spans="1:31" ht="12.75" x14ac:dyDescent="0.2">
      <c r="A693" s="1"/>
      <c r="D693" s="63"/>
      <c r="J693" s="4"/>
      <c r="AE693" s="5"/>
    </row>
    <row r="694" spans="1:31" ht="12.75" x14ac:dyDescent="0.2">
      <c r="A694" s="1"/>
      <c r="D694" s="63"/>
      <c r="J694" s="4"/>
      <c r="AE694" s="5"/>
    </row>
    <row r="695" spans="1:31" ht="12.75" x14ac:dyDescent="0.2">
      <c r="A695" s="1"/>
      <c r="D695" s="63"/>
      <c r="J695" s="4"/>
      <c r="AE695" s="5"/>
    </row>
    <row r="696" spans="1:31" ht="12.75" x14ac:dyDescent="0.2">
      <c r="A696" s="1"/>
      <c r="D696" s="63"/>
      <c r="J696" s="4"/>
      <c r="AE696" s="5"/>
    </row>
    <row r="697" spans="1:31" ht="12.75" x14ac:dyDescent="0.2">
      <c r="A697" s="1"/>
      <c r="D697" s="63"/>
      <c r="J697" s="4"/>
      <c r="AE697" s="5"/>
    </row>
    <row r="698" spans="1:31" ht="12.75" x14ac:dyDescent="0.2">
      <c r="A698" s="1"/>
      <c r="D698" s="63"/>
      <c r="J698" s="4"/>
      <c r="AE698" s="5"/>
    </row>
    <row r="699" spans="1:31" ht="12.75" x14ac:dyDescent="0.2">
      <c r="A699" s="1"/>
      <c r="D699" s="63"/>
      <c r="J699" s="4"/>
      <c r="AE699" s="5"/>
    </row>
    <row r="700" spans="1:31" ht="12.75" x14ac:dyDescent="0.2">
      <c r="A700" s="1"/>
      <c r="D700" s="63"/>
      <c r="J700" s="4"/>
      <c r="AE700" s="5"/>
    </row>
    <row r="701" spans="1:31" ht="12.75" x14ac:dyDescent="0.2">
      <c r="A701" s="1"/>
      <c r="D701" s="63"/>
      <c r="J701" s="4"/>
      <c r="AE701" s="5"/>
    </row>
    <row r="702" spans="1:31" ht="12.75" x14ac:dyDescent="0.2">
      <c r="A702" s="1"/>
      <c r="D702" s="63"/>
      <c r="J702" s="4"/>
      <c r="AE702" s="5"/>
    </row>
    <row r="703" spans="1:31" ht="12.75" x14ac:dyDescent="0.2">
      <c r="A703" s="1"/>
      <c r="D703" s="63"/>
      <c r="J703" s="4"/>
      <c r="AE703" s="5"/>
    </row>
    <row r="704" spans="1:31" ht="12.75" x14ac:dyDescent="0.2">
      <c r="A704" s="1"/>
      <c r="D704" s="63"/>
      <c r="J704" s="4"/>
      <c r="AE704" s="5"/>
    </row>
    <row r="705" spans="1:31" ht="12.75" x14ac:dyDescent="0.2">
      <c r="A705" s="1"/>
      <c r="D705" s="63"/>
      <c r="J705" s="4"/>
      <c r="AE705" s="5"/>
    </row>
    <row r="706" spans="1:31" ht="12.75" x14ac:dyDescent="0.2">
      <c r="A706" s="1"/>
      <c r="D706" s="63"/>
      <c r="J706" s="4"/>
      <c r="AE706" s="5"/>
    </row>
    <row r="707" spans="1:31" ht="12.75" x14ac:dyDescent="0.2">
      <c r="A707" s="1"/>
      <c r="D707" s="63"/>
      <c r="J707" s="4"/>
      <c r="AE707" s="5"/>
    </row>
    <row r="708" spans="1:31" ht="12.75" x14ac:dyDescent="0.2">
      <c r="A708" s="1"/>
      <c r="D708" s="63"/>
      <c r="J708" s="4"/>
      <c r="AE708" s="5"/>
    </row>
    <row r="709" spans="1:31" ht="12.75" x14ac:dyDescent="0.2">
      <c r="A709" s="1"/>
      <c r="D709" s="63"/>
      <c r="J709" s="4"/>
      <c r="AE709" s="5"/>
    </row>
    <row r="710" spans="1:31" ht="12.75" x14ac:dyDescent="0.2">
      <c r="A710" s="1"/>
      <c r="D710" s="63"/>
      <c r="J710" s="4"/>
      <c r="AE710" s="5"/>
    </row>
    <row r="711" spans="1:31" ht="12.75" x14ac:dyDescent="0.2">
      <c r="A711" s="1"/>
      <c r="D711" s="63"/>
      <c r="J711" s="4"/>
      <c r="AE711" s="5"/>
    </row>
    <row r="712" spans="1:31" ht="12.75" x14ac:dyDescent="0.2">
      <c r="A712" s="1"/>
      <c r="D712" s="63"/>
      <c r="J712" s="4"/>
      <c r="AE712" s="5"/>
    </row>
    <row r="713" spans="1:31" ht="12.75" x14ac:dyDescent="0.2">
      <c r="A713" s="1"/>
      <c r="D713" s="63"/>
      <c r="J713" s="4"/>
      <c r="AE713" s="5"/>
    </row>
    <row r="714" spans="1:31" ht="12.75" x14ac:dyDescent="0.2">
      <c r="A714" s="1"/>
      <c r="D714" s="63"/>
      <c r="J714" s="4"/>
      <c r="AE714" s="5"/>
    </row>
    <row r="715" spans="1:31" ht="12.75" x14ac:dyDescent="0.2">
      <c r="A715" s="1"/>
      <c r="D715" s="63"/>
      <c r="J715" s="4"/>
      <c r="AE715" s="5"/>
    </row>
    <row r="716" spans="1:31" ht="12.75" x14ac:dyDescent="0.2">
      <c r="A716" s="1"/>
      <c r="D716" s="63"/>
      <c r="J716" s="4"/>
      <c r="AE716" s="5"/>
    </row>
    <row r="717" spans="1:31" ht="12.75" x14ac:dyDescent="0.2">
      <c r="A717" s="1"/>
      <c r="D717" s="63"/>
      <c r="J717" s="4"/>
      <c r="AE717" s="5"/>
    </row>
    <row r="718" spans="1:31" ht="12.75" x14ac:dyDescent="0.2">
      <c r="A718" s="1"/>
      <c r="D718" s="63"/>
      <c r="J718" s="4"/>
      <c r="AE718" s="5"/>
    </row>
    <row r="719" spans="1:31" ht="12.75" x14ac:dyDescent="0.2">
      <c r="A719" s="1"/>
      <c r="D719" s="63"/>
      <c r="J719" s="4"/>
      <c r="AE719" s="5"/>
    </row>
    <row r="720" spans="1:31" ht="12.75" x14ac:dyDescent="0.2">
      <c r="A720" s="1"/>
      <c r="D720" s="63"/>
      <c r="J720" s="4"/>
      <c r="AE720" s="5"/>
    </row>
    <row r="721" spans="1:31" ht="12.75" x14ac:dyDescent="0.2">
      <c r="A721" s="1"/>
      <c r="D721" s="63"/>
      <c r="J721" s="4"/>
      <c r="AE721" s="5"/>
    </row>
    <row r="722" spans="1:31" ht="12.75" x14ac:dyDescent="0.2">
      <c r="A722" s="1"/>
      <c r="D722" s="63"/>
      <c r="J722" s="4"/>
      <c r="AE722" s="5"/>
    </row>
    <row r="723" spans="1:31" ht="12.75" x14ac:dyDescent="0.2">
      <c r="A723" s="1"/>
      <c r="D723" s="63"/>
      <c r="J723" s="4"/>
      <c r="AE723" s="5"/>
    </row>
    <row r="724" spans="1:31" ht="12.75" x14ac:dyDescent="0.2">
      <c r="A724" s="1"/>
      <c r="D724" s="63"/>
      <c r="J724" s="4"/>
      <c r="AE724" s="5"/>
    </row>
    <row r="725" spans="1:31" ht="12.75" x14ac:dyDescent="0.2">
      <c r="A725" s="1"/>
      <c r="D725" s="63"/>
      <c r="J725" s="4"/>
      <c r="AE725" s="5"/>
    </row>
    <row r="726" spans="1:31" ht="12.75" x14ac:dyDescent="0.2">
      <c r="A726" s="1"/>
      <c r="D726" s="63"/>
      <c r="J726" s="4"/>
      <c r="AE726" s="5"/>
    </row>
    <row r="727" spans="1:31" ht="12.75" x14ac:dyDescent="0.2">
      <c r="A727" s="1"/>
      <c r="D727" s="63"/>
      <c r="J727" s="4"/>
      <c r="AE727" s="5"/>
    </row>
    <row r="728" spans="1:31" ht="12.75" x14ac:dyDescent="0.2">
      <c r="A728" s="1"/>
      <c r="D728" s="63"/>
      <c r="J728" s="4"/>
      <c r="AE728" s="5"/>
    </row>
    <row r="729" spans="1:31" ht="12.75" x14ac:dyDescent="0.2">
      <c r="A729" s="1"/>
      <c r="D729" s="63"/>
      <c r="J729" s="4"/>
      <c r="AE729" s="5"/>
    </row>
    <row r="730" spans="1:31" ht="12.75" x14ac:dyDescent="0.2">
      <c r="A730" s="1"/>
      <c r="D730" s="63"/>
      <c r="J730" s="4"/>
      <c r="AE730" s="5"/>
    </row>
    <row r="731" spans="1:31" ht="12.75" x14ac:dyDescent="0.2">
      <c r="A731" s="1"/>
      <c r="D731" s="63"/>
      <c r="J731" s="4"/>
      <c r="AE731" s="5"/>
    </row>
    <row r="732" spans="1:31" ht="12.75" x14ac:dyDescent="0.2">
      <c r="A732" s="1"/>
      <c r="D732" s="63"/>
      <c r="J732" s="4"/>
      <c r="AE732" s="5"/>
    </row>
    <row r="733" spans="1:31" ht="12.75" x14ac:dyDescent="0.2">
      <c r="A733" s="1"/>
      <c r="D733" s="63"/>
      <c r="J733" s="4"/>
      <c r="AE733" s="5"/>
    </row>
    <row r="734" spans="1:31" ht="12.75" x14ac:dyDescent="0.2">
      <c r="A734" s="1"/>
      <c r="D734" s="63"/>
      <c r="J734" s="4"/>
      <c r="AE734" s="5"/>
    </row>
    <row r="735" spans="1:31" ht="12.75" x14ac:dyDescent="0.2">
      <c r="A735" s="1"/>
      <c r="D735" s="63"/>
      <c r="J735" s="4"/>
      <c r="AE735" s="5"/>
    </row>
    <row r="736" spans="1:31" ht="12.75" x14ac:dyDescent="0.2">
      <c r="A736" s="1"/>
      <c r="D736" s="63"/>
      <c r="J736" s="4"/>
      <c r="AE736" s="5"/>
    </row>
    <row r="737" spans="1:31" ht="12.75" x14ac:dyDescent="0.2">
      <c r="A737" s="1"/>
      <c r="D737" s="63"/>
      <c r="J737" s="4"/>
      <c r="AE737" s="5"/>
    </row>
    <row r="738" spans="1:31" ht="12.75" x14ac:dyDescent="0.2">
      <c r="A738" s="1"/>
      <c r="D738" s="63"/>
      <c r="J738" s="4"/>
      <c r="AE738" s="5"/>
    </row>
    <row r="739" spans="1:31" ht="12.75" x14ac:dyDescent="0.2">
      <c r="A739" s="1"/>
      <c r="D739" s="63"/>
      <c r="J739" s="4"/>
      <c r="AE739" s="5"/>
    </row>
    <row r="740" spans="1:31" ht="12.75" x14ac:dyDescent="0.2">
      <c r="A740" s="1"/>
      <c r="D740" s="63"/>
      <c r="J740" s="4"/>
      <c r="AE740" s="5"/>
    </row>
    <row r="741" spans="1:31" ht="12.75" x14ac:dyDescent="0.2">
      <c r="A741" s="1"/>
      <c r="D741" s="63"/>
      <c r="J741" s="4"/>
      <c r="AE741" s="5"/>
    </row>
    <row r="742" spans="1:31" ht="12.75" x14ac:dyDescent="0.2">
      <c r="A742" s="1"/>
      <c r="D742" s="63"/>
      <c r="J742" s="4"/>
      <c r="AE742" s="5"/>
    </row>
    <row r="743" spans="1:31" ht="12.75" x14ac:dyDescent="0.2">
      <c r="A743" s="1"/>
      <c r="D743" s="63"/>
      <c r="J743" s="4"/>
      <c r="AE743" s="5"/>
    </row>
    <row r="744" spans="1:31" ht="12.75" x14ac:dyDescent="0.2">
      <c r="A744" s="1"/>
      <c r="D744" s="63"/>
      <c r="J744" s="4"/>
      <c r="AE744" s="5"/>
    </row>
    <row r="745" spans="1:31" ht="12.75" x14ac:dyDescent="0.2">
      <c r="A745" s="1"/>
      <c r="D745" s="63"/>
      <c r="J745" s="4"/>
      <c r="AE745" s="5"/>
    </row>
    <row r="746" spans="1:31" ht="12.75" x14ac:dyDescent="0.2">
      <c r="A746" s="1"/>
      <c r="D746" s="63"/>
      <c r="J746" s="4"/>
      <c r="AE746" s="5"/>
    </row>
    <row r="747" spans="1:31" ht="12.75" x14ac:dyDescent="0.2">
      <c r="A747" s="1"/>
      <c r="D747" s="63"/>
      <c r="J747" s="4"/>
      <c r="AE747" s="5"/>
    </row>
    <row r="748" spans="1:31" ht="12.75" x14ac:dyDescent="0.2">
      <c r="A748" s="1"/>
      <c r="D748" s="63"/>
      <c r="J748" s="4"/>
      <c r="AE748" s="5"/>
    </row>
    <row r="749" spans="1:31" ht="12.75" x14ac:dyDescent="0.2">
      <c r="A749" s="1"/>
      <c r="D749" s="63"/>
      <c r="J749" s="4"/>
      <c r="AE749" s="5"/>
    </row>
    <row r="750" spans="1:31" ht="12.75" x14ac:dyDescent="0.2">
      <c r="A750" s="1"/>
      <c r="D750" s="63"/>
      <c r="J750" s="4"/>
      <c r="AE750" s="5"/>
    </row>
    <row r="751" spans="1:31" ht="12.75" x14ac:dyDescent="0.2">
      <c r="A751" s="1"/>
      <c r="D751" s="63"/>
      <c r="J751" s="4"/>
      <c r="AE751" s="5"/>
    </row>
    <row r="752" spans="1:31" ht="12.75" x14ac:dyDescent="0.2">
      <c r="A752" s="1"/>
      <c r="D752" s="63"/>
      <c r="J752" s="4"/>
      <c r="AE752" s="5"/>
    </row>
    <row r="753" spans="1:31" ht="12.75" x14ac:dyDescent="0.2">
      <c r="A753" s="1"/>
      <c r="D753" s="63"/>
      <c r="J753" s="4"/>
      <c r="AE753" s="5"/>
    </row>
    <row r="754" spans="1:31" ht="12.75" x14ac:dyDescent="0.2">
      <c r="A754" s="1"/>
      <c r="D754" s="63"/>
      <c r="J754" s="4"/>
      <c r="AE754" s="5"/>
    </row>
    <row r="755" spans="1:31" ht="12.75" x14ac:dyDescent="0.2">
      <c r="A755" s="1"/>
      <c r="D755" s="63"/>
      <c r="J755" s="4"/>
      <c r="AE755" s="5"/>
    </row>
    <row r="756" spans="1:31" ht="12.75" x14ac:dyDescent="0.2">
      <c r="A756" s="1"/>
      <c r="D756" s="63"/>
      <c r="J756" s="4"/>
      <c r="AE756" s="5"/>
    </row>
    <row r="757" spans="1:31" ht="12.75" x14ac:dyDescent="0.2">
      <c r="A757" s="1"/>
      <c r="D757" s="63"/>
      <c r="J757" s="4"/>
      <c r="AE757" s="5"/>
    </row>
    <row r="758" spans="1:31" ht="12.75" x14ac:dyDescent="0.2">
      <c r="A758" s="1"/>
      <c r="D758" s="63"/>
      <c r="J758" s="4"/>
      <c r="AE758" s="5"/>
    </row>
    <row r="759" spans="1:31" ht="12.75" x14ac:dyDescent="0.2">
      <c r="A759" s="1"/>
      <c r="D759" s="63"/>
      <c r="J759" s="4"/>
      <c r="AE759" s="5"/>
    </row>
    <row r="760" spans="1:31" ht="12.75" x14ac:dyDescent="0.2">
      <c r="A760" s="1"/>
      <c r="D760" s="63"/>
      <c r="J760" s="4"/>
      <c r="AE760" s="5"/>
    </row>
    <row r="761" spans="1:31" ht="12.75" x14ac:dyDescent="0.2">
      <c r="A761" s="1"/>
      <c r="D761" s="63"/>
      <c r="J761" s="4"/>
      <c r="AE761" s="5"/>
    </row>
    <row r="762" spans="1:31" ht="12.75" x14ac:dyDescent="0.2">
      <c r="A762" s="1"/>
      <c r="D762" s="63"/>
      <c r="J762" s="4"/>
      <c r="AE762" s="5"/>
    </row>
    <row r="763" spans="1:31" ht="12.75" x14ac:dyDescent="0.2">
      <c r="A763" s="1"/>
      <c r="D763" s="63"/>
      <c r="J763" s="4"/>
      <c r="AE763" s="5"/>
    </row>
    <row r="764" spans="1:31" ht="12.75" x14ac:dyDescent="0.2">
      <c r="A764" s="1"/>
      <c r="D764" s="63"/>
      <c r="J764" s="4"/>
      <c r="AE764" s="5"/>
    </row>
    <row r="765" spans="1:31" ht="12.75" x14ac:dyDescent="0.2">
      <c r="A765" s="1"/>
      <c r="D765" s="63"/>
      <c r="J765" s="4"/>
      <c r="AE765" s="5"/>
    </row>
    <row r="766" spans="1:31" ht="12.75" x14ac:dyDescent="0.2">
      <c r="A766" s="1"/>
      <c r="D766" s="63"/>
      <c r="J766" s="4"/>
      <c r="AE766" s="5"/>
    </row>
    <row r="767" spans="1:31" ht="12.75" x14ac:dyDescent="0.2">
      <c r="A767" s="1"/>
      <c r="D767" s="63"/>
      <c r="J767" s="4"/>
      <c r="AE767" s="5"/>
    </row>
    <row r="768" spans="1:31" ht="12.75" x14ac:dyDescent="0.2">
      <c r="A768" s="1"/>
      <c r="D768" s="63"/>
      <c r="J768" s="4"/>
      <c r="AE768" s="5"/>
    </row>
    <row r="769" spans="1:31" ht="12.75" x14ac:dyDescent="0.2">
      <c r="A769" s="1"/>
      <c r="D769" s="63"/>
      <c r="J769" s="4"/>
      <c r="AE769" s="5"/>
    </row>
    <row r="770" spans="1:31" ht="12.75" x14ac:dyDescent="0.2">
      <c r="A770" s="1"/>
      <c r="D770" s="63"/>
      <c r="J770" s="4"/>
      <c r="AE770" s="5"/>
    </row>
    <row r="771" spans="1:31" ht="12.75" x14ac:dyDescent="0.2">
      <c r="A771" s="1"/>
      <c r="D771" s="63"/>
      <c r="J771" s="4"/>
      <c r="AE771" s="5"/>
    </row>
    <row r="772" spans="1:31" ht="12.75" x14ac:dyDescent="0.2">
      <c r="A772" s="1"/>
      <c r="D772" s="63"/>
      <c r="J772" s="4"/>
      <c r="AE772" s="5"/>
    </row>
    <row r="773" spans="1:31" ht="12.75" x14ac:dyDescent="0.2">
      <c r="A773" s="1"/>
      <c r="D773" s="63"/>
      <c r="J773" s="4"/>
      <c r="AE773" s="5"/>
    </row>
    <row r="774" spans="1:31" ht="12.75" x14ac:dyDescent="0.2">
      <c r="A774" s="1"/>
      <c r="D774" s="63"/>
      <c r="J774" s="4"/>
      <c r="AE774" s="5"/>
    </row>
    <row r="775" spans="1:31" ht="12.75" x14ac:dyDescent="0.2">
      <c r="A775" s="1"/>
      <c r="D775" s="63"/>
      <c r="J775" s="4"/>
      <c r="AE775" s="5"/>
    </row>
    <row r="776" spans="1:31" ht="12.75" x14ac:dyDescent="0.2">
      <c r="A776" s="1"/>
      <c r="D776" s="63"/>
      <c r="J776" s="4"/>
      <c r="AE776" s="5"/>
    </row>
    <row r="777" spans="1:31" ht="12.75" x14ac:dyDescent="0.2">
      <c r="A777" s="1"/>
      <c r="D777" s="63"/>
      <c r="J777" s="4"/>
      <c r="AE777" s="5"/>
    </row>
    <row r="778" spans="1:31" ht="12.75" x14ac:dyDescent="0.2">
      <c r="A778" s="1"/>
      <c r="D778" s="63"/>
      <c r="J778" s="4"/>
      <c r="AE778" s="5"/>
    </row>
    <row r="779" spans="1:31" ht="12.75" x14ac:dyDescent="0.2">
      <c r="A779" s="1"/>
      <c r="D779" s="63"/>
      <c r="J779" s="4"/>
      <c r="AE779" s="5"/>
    </row>
    <row r="780" spans="1:31" ht="12.75" x14ac:dyDescent="0.2">
      <c r="A780" s="1"/>
      <c r="D780" s="63"/>
      <c r="J780" s="4"/>
      <c r="AE780" s="5"/>
    </row>
    <row r="781" spans="1:31" ht="12.75" x14ac:dyDescent="0.2">
      <c r="A781" s="1"/>
      <c r="D781" s="63"/>
      <c r="J781" s="4"/>
      <c r="AE781" s="5"/>
    </row>
    <row r="782" spans="1:31" ht="12.75" x14ac:dyDescent="0.2">
      <c r="A782" s="1"/>
      <c r="D782" s="63"/>
      <c r="J782" s="4"/>
      <c r="AE782" s="5"/>
    </row>
    <row r="783" spans="1:31" ht="12.75" x14ac:dyDescent="0.2">
      <c r="A783" s="1"/>
      <c r="D783" s="63"/>
      <c r="J783" s="4"/>
      <c r="AE783" s="5"/>
    </row>
    <row r="784" spans="1:31" ht="12.75" x14ac:dyDescent="0.2">
      <c r="A784" s="1"/>
      <c r="D784" s="63"/>
      <c r="J784" s="4"/>
      <c r="AE784" s="5"/>
    </row>
    <row r="785" spans="1:31" ht="12.75" x14ac:dyDescent="0.2">
      <c r="A785" s="1"/>
      <c r="D785" s="63"/>
      <c r="J785" s="4"/>
      <c r="AE785" s="5"/>
    </row>
    <row r="786" spans="1:31" ht="12.75" x14ac:dyDescent="0.2">
      <c r="A786" s="1"/>
      <c r="D786" s="63"/>
      <c r="J786" s="4"/>
      <c r="AE786" s="5"/>
    </row>
    <row r="787" spans="1:31" ht="12.75" x14ac:dyDescent="0.2">
      <c r="A787" s="1"/>
      <c r="D787" s="63"/>
      <c r="J787" s="4"/>
      <c r="AE787" s="5"/>
    </row>
    <row r="788" spans="1:31" ht="12.75" x14ac:dyDescent="0.2">
      <c r="A788" s="1"/>
      <c r="D788" s="63"/>
      <c r="J788" s="4"/>
      <c r="AE788" s="5"/>
    </row>
    <row r="789" spans="1:31" ht="12.75" x14ac:dyDescent="0.2">
      <c r="A789" s="1"/>
      <c r="D789" s="63"/>
      <c r="J789" s="4"/>
      <c r="AE789" s="5"/>
    </row>
    <row r="790" spans="1:31" ht="12.75" x14ac:dyDescent="0.2">
      <c r="A790" s="1"/>
      <c r="D790" s="63"/>
      <c r="J790" s="4"/>
      <c r="AE790" s="5"/>
    </row>
    <row r="791" spans="1:31" ht="12.75" x14ac:dyDescent="0.2">
      <c r="A791" s="1"/>
      <c r="D791" s="63"/>
      <c r="J791" s="4"/>
      <c r="AE791" s="5"/>
    </row>
    <row r="792" spans="1:31" ht="12.75" x14ac:dyDescent="0.2">
      <c r="A792" s="1"/>
      <c r="D792" s="63"/>
      <c r="J792" s="4"/>
      <c r="AE792" s="5"/>
    </row>
    <row r="793" spans="1:31" ht="12.75" x14ac:dyDescent="0.2">
      <c r="A793" s="1"/>
      <c r="D793" s="63"/>
      <c r="J793" s="4"/>
      <c r="AE793" s="5"/>
    </row>
    <row r="794" spans="1:31" ht="12.75" x14ac:dyDescent="0.2">
      <c r="A794" s="1"/>
      <c r="D794" s="63"/>
      <c r="J794" s="4"/>
      <c r="AE794" s="5"/>
    </row>
    <row r="795" spans="1:31" ht="12.75" x14ac:dyDescent="0.2">
      <c r="A795" s="1"/>
      <c r="D795" s="63"/>
      <c r="J795" s="4"/>
      <c r="AE795" s="5"/>
    </row>
    <row r="796" spans="1:31" ht="12.75" x14ac:dyDescent="0.2">
      <c r="A796" s="1"/>
      <c r="D796" s="63"/>
      <c r="J796" s="4"/>
      <c r="AE796" s="5"/>
    </row>
    <row r="797" spans="1:31" ht="12.75" x14ac:dyDescent="0.2">
      <c r="A797" s="1"/>
      <c r="D797" s="63"/>
      <c r="J797" s="4"/>
      <c r="AE797" s="5"/>
    </row>
    <row r="798" spans="1:31" ht="12.75" x14ac:dyDescent="0.2">
      <c r="A798" s="1"/>
      <c r="D798" s="63"/>
      <c r="J798" s="4"/>
      <c r="AE798" s="5"/>
    </row>
    <row r="799" spans="1:31" ht="12.75" x14ac:dyDescent="0.2">
      <c r="A799" s="1"/>
      <c r="D799" s="63"/>
      <c r="J799" s="4"/>
      <c r="AE799" s="5"/>
    </row>
    <row r="800" spans="1:31" ht="12.75" x14ac:dyDescent="0.2">
      <c r="A800" s="1"/>
      <c r="D800" s="63"/>
      <c r="J800" s="4"/>
      <c r="AE800" s="5"/>
    </row>
    <row r="801" spans="1:31" ht="12.75" x14ac:dyDescent="0.2">
      <c r="A801" s="1"/>
      <c r="D801" s="63"/>
      <c r="J801" s="4"/>
      <c r="AE801" s="5"/>
    </row>
    <row r="802" spans="1:31" ht="12.75" x14ac:dyDescent="0.2">
      <c r="A802" s="1"/>
      <c r="D802" s="63"/>
      <c r="J802" s="4"/>
      <c r="AE802" s="5"/>
    </row>
    <row r="803" spans="1:31" ht="12.75" x14ac:dyDescent="0.2">
      <c r="A803" s="1"/>
      <c r="D803" s="63"/>
      <c r="J803" s="4"/>
      <c r="AE803" s="5"/>
    </row>
    <row r="804" spans="1:31" ht="12.75" x14ac:dyDescent="0.2">
      <c r="A804" s="1"/>
      <c r="D804" s="63"/>
      <c r="J804" s="4"/>
      <c r="AE804" s="5"/>
    </row>
    <row r="805" spans="1:31" ht="12.75" x14ac:dyDescent="0.2">
      <c r="A805" s="1"/>
      <c r="D805" s="63"/>
      <c r="J805" s="4"/>
      <c r="AE805" s="5"/>
    </row>
    <row r="806" spans="1:31" ht="12.75" x14ac:dyDescent="0.2">
      <c r="A806" s="1"/>
      <c r="D806" s="63"/>
      <c r="J806" s="4"/>
      <c r="AE806" s="5"/>
    </row>
    <row r="807" spans="1:31" ht="12.75" x14ac:dyDescent="0.2">
      <c r="A807" s="1"/>
      <c r="D807" s="63"/>
      <c r="J807" s="4"/>
      <c r="AE807" s="5"/>
    </row>
    <row r="808" spans="1:31" ht="12.75" x14ac:dyDescent="0.2">
      <c r="A808" s="1"/>
      <c r="D808" s="63"/>
      <c r="J808" s="4"/>
      <c r="AE808" s="5"/>
    </row>
    <row r="809" spans="1:31" ht="12.75" x14ac:dyDescent="0.2">
      <c r="A809" s="1"/>
      <c r="D809" s="63"/>
      <c r="J809" s="4"/>
      <c r="AE809" s="5"/>
    </row>
    <row r="810" spans="1:31" ht="12.75" x14ac:dyDescent="0.2">
      <c r="A810" s="1"/>
      <c r="D810" s="63"/>
      <c r="J810" s="4"/>
      <c r="AE810" s="5"/>
    </row>
    <row r="811" spans="1:31" ht="12.75" x14ac:dyDescent="0.2">
      <c r="A811" s="1"/>
      <c r="D811" s="63"/>
      <c r="J811" s="4"/>
      <c r="AE811" s="5"/>
    </row>
    <row r="812" spans="1:31" ht="12.75" x14ac:dyDescent="0.2">
      <c r="A812" s="1"/>
      <c r="D812" s="63"/>
      <c r="J812" s="4"/>
      <c r="AE812" s="5"/>
    </row>
    <row r="813" spans="1:31" ht="12.75" x14ac:dyDescent="0.2">
      <c r="A813" s="1"/>
      <c r="D813" s="63"/>
      <c r="J813" s="4"/>
      <c r="AE813" s="5"/>
    </row>
    <row r="814" spans="1:31" ht="12.75" x14ac:dyDescent="0.2">
      <c r="A814" s="1"/>
      <c r="D814" s="63"/>
      <c r="J814" s="4"/>
      <c r="AE814" s="5"/>
    </row>
    <row r="815" spans="1:31" ht="12.75" x14ac:dyDescent="0.2">
      <c r="A815" s="1"/>
      <c r="D815" s="63"/>
      <c r="J815" s="4"/>
      <c r="AE815" s="5"/>
    </row>
    <row r="816" spans="1:31" ht="12.75" x14ac:dyDescent="0.2">
      <c r="A816" s="1"/>
      <c r="D816" s="63"/>
      <c r="J816" s="4"/>
      <c r="AE816" s="5"/>
    </row>
    <row r="817" spans="1:31" ht="12.75" x14ac:dyDescent="0.2">
      <c r="A817" s="1"/>
      <c r="D817" s="63"/>
      <c r="J817" s="4"/>
      <c r="AE817" s="5"/>
    </row>
    <row r="818" spans="1:31" ht="12.75" x14ac:dyDescent="0.2">
      <c r="A818" s="1"/>
      <c r="D818" s="63"/>
      <c r="J818" s="4"/>
      <c r="AE818" s="5"/>
    </row>
    <row r="819" spans="1:31" ht="12.75" x14ac:dyDescent="0.2">
      <c r="A819" s="1"/>
      <c r="D819" s="63"/>
      <c r="J819" s="4"/>
      <c r="AE819" s="5"/>
    </row>
    <row r="820" spans="1:31" ht="12.75" x14ac:dyDescent="0.2">
      <c r="A820" s="1"/>
      <c r="D820" s="63"/>
      <c r="J820" s="4"/>
      <c r="AE820" s="5"/>
    </row>
    <row r="821" spans="1:31" ht="12.75" x14ac:dyDescent="0.2">
      <c r="A821" s="1"/>
      <c r="D821" s="63"/>
      <c r="J821" s="4"/>
      <c r="AE821" s="5"/>
    </row>
    <row r="822" spans="1:31" ht="12.75" x14ac:dyDescent="0.2">
      <c r="A822" s="1"/>
      <c r="D822" s="63"/>
      <c r="J822" s="4"/>
      <c r="AE822" s="5"/>
    </row>
    <row r="823" spans="1:31" ht="12.75" x14ac:dyDescent="0.2">
      <c r="A823" s="1"/>
      <c r="D823" s="63"/>
      <c r="J823" s="4"/>
      <c r="AE823" s="5"/>
    </row>
    <row r="824" spans="1:31" ht="12.75" x14ac:dyDescent="0.2">
      <c r="A824" s="1"/>
      <c r="D824" s="63"/>
      <c r="J824" s="4"/>
      <c r="AE824" s="5"/>
    </row>
    <row r="825" spans="1:31" ht="12.75" x14ac:dyDescent="0.2">
      <c r="A825" s="1"/>
      <c r="D825" s="63"/>
      <c r="J825" s="4"/>
      <c r="AE825" s="5"/>
    </row>
    <row r="826" spans="1:31" ht="12.75" x14ac:dyDescent="0.2">
      <c r="A826" s="1"/>
      <c r="D826" s="63"/>
      <c r="J826" s="4"/>
      <c r="AE826" s="5"/>
    </row>
    <row r="827" spans="1:31" ht="12.75" x14ac:dyDescent="0.2">
      <c r="A827" s="1"/>
      <c r="D827" s="63"/>
      <c r="J827" s="4"/>
      <c r="AE827" s="5"/>
    </row>
    <row r="828" spans="1:31" ht="12.75" x14ac:dyDescent="0.2">
      <c r="A828" s="1"/>
      <c r="D828" s="63"/>
      <c r="J828" s="4"/>
      <c r="AE828" s="5"/>
    </row>
    <row r="829" spans="1:31" ht="12.75" x14ac:dyDescent="0.2">
      <c r="A829" s="1"/>
      <c r="D829" s="63"/>
      <c r="J829" s="4"/>
      <c r="AE829" s="5"/>
    </row>
    <row r="830" spans="1:31" ht="12.75" x14ac:dyDescent="0.2">
      <c r="A830" s="1"/>
      <c r="D830" s="63"/>
      <c r="J830" s="4"/>
      <c r="AE830" s="5"/>
    </row>
    <row r="831" spans="1:31" ht="12.75" x14ac:dyDescent="0.2">
      <c r="A831" s="1"/>
      <c r="D831" s="63"/>
      <c r="J831" s="4"/>
      <c r="AE831" s="5"/>
    </row>
    <row r="832" spans="1:31" ht="12.75" x14ac:dyDescent="0.2">
      <c r="A832" s="1"/>
      <c r="D832" s="63"/>
      <c r="J832" s="4"/>
      <c r="AE832" s="5"/>
    </row>
    <row r="833" spans="1:31" ht="12.75" x14ac:dyDescent="0.2">
      <c r="A833" s="1"/>
      <c r="D833" s="63"/>
      <c r="J833" s="4"/>
      <c r="AE833" s="5"/>
    </row>
    <row r="834" spans="1:31" ht="12.75" x14ac:dyDescent="0.2">
      <c r="A834" s="1"/>
      <c r="D834" s="63"/>
      <c r="J834" s="4"/>
      <c r="AE834" s="5"/>
    </row>
    <row r="835" spans="1:31" ht="12.75" x14ac:dyDescent="0.2">
      <c r="A835" s="1"/>
      <c r="D835" s="63"/>
      <c r="J835" s="4"/>
      <c r="AE835" s="5"/>
    </row>
    <row r="836" spans="1:31" ht="12.75" x14ac:dyDescent="0.2">
      <c r="A836" s="1"/>
      <c r="D836" s="63"/>
      <c r="J836" s="4"/>
      <c r="AE836" s="5"/>
    </row>
    <row r="837" spans="1:31" ht="12.75" x14ac:dyDescent="0.2">
      <c r="A837" s="1"/>
      <c r="D837" s="63"/>
      <c r="J837" s="4"/>
      <c r="AE837" s="5"/>
    </row>
    <row r="838" spans="1:31" ht="12.75" x14ac:dyDescent="0.2">
      <c r="A838" s="1"/>
      <c r="D838" s="63"/>
      <c r="J838" s="4"/>
      <c r="AE838" s="5"/>
    </row>
    <row r="839" spans="1:31" ht="12.75" x14ac:dyDescent="0.2">
      <c r="A839" s="1"/>
      <c r="D839" s="63"/>
      <c r="J839" s="4"/>
      <c r="AE839" s="5"/>
    </row>
    <row r="840" spans="1:31" ht="12.75" x14ac:dyDescent="0.2">
      <c r="A840" s="1"/>
      <c r="D840" s="63"/>
      <c r="J840" s="4"/>
      <c r="AE840" s="5"/>
    </row>
    <row r="841" spans="1:31" ht="12.75" x14ac:dyDescent="0.2">
      <c r="A841" s="1"/>
      <c r="D841" s="63"/>
      <c r="J841" s="4"/>
      <c r="AE841" s="5"/>
    </row>
    <row r="842" spans="1:31" ht="12.75" x14ac:dyDescent="0.2">
      <c r="A842" s="1"/>
      <c r="D842" s="63"/>
      <c r="J842" s="4"/>
      <c r="AE842" s="5"/>
    </row>
    <row r="843" spans="1:31" ht="12.75" x14ac:dyDescent="0.2">
      <c r="A843" s="1"/>
      <c r="D843" s="63"/>
      <c r="J843" s="4"/>
      <c r="AE843" s="5"/>
    </row>
    <row r="844" spans="1:31" ht="12.75" x14ac:dyDescent="0.2">
      <c r="A844" s="1"/>
      <c r="D844" s="63"/>
      <c r="J844" s="4"/>
      <c r="AE844" s="5"/>
    </row>
    <row r="845" spans="1:31" ht="12.75" x14ac:dyDescent="0.2">
      <c r="A845" s="1"/>
      <c r="D845" s="63"/>
      <c r="J845" s="4"/>
      <c r="AE845" s="5"/>
    </row>
    <row r="846" spans="1:31" ht="12.75" x14ac:dyDescent="0.2">
      <c r="A846" s="1"/>
      <c r="D846" s="63"/>
      <c r="J846" s="4"/>
      <c r="AE846" s="5"/>
    </row>
    <row r="847" spans="1:31" ht="12.75" x14ac:dyDescent="0.2">
      <c r="A847" s="1"/>
      <c r="D847" s="63"/>
      <c r="J847" s="4"/>
      <c r="AE847" s="5"/>
    </row>
    <row r="848" spans="1:31" ht="12.75" x14ac:dyDescent="0.2">
      <c r="A848" s="1"/>
      <c r="D848" s="63"/>
      <c r="J848" s="4"/>
      <c r="AE848" s="5"/>
    </row>
    <row r="849" spans="1:31" ht="12.75" x14ac:dyDescent="0.2">
      <c r="A849" s="1"/>
      <c r="D849" s="63"/>
      <c r="J849" s="4"/>
      <c r="AE849" s="5"/>
    </row>
    <row r="850" spans="1:31" ht="12.75" x14ac:dyDescent="0.2">
      <c r="A850" s="1"/>
      <c r="D850" s="63"/>
      <c r="J850" s="4"/>
      <c r="AE850" s="5"/>
    </row>
    <row r="851" spans="1:31" ht="12.75" x14ac:dyDescent="0.2">
      <c r="A851" s="1"/>
      <c r="D851" s="63"/>
      <c r="J851" s="4"/>
      <c r="AE851" s="5"/>
    </row>
    <row r="852" spans="1:31" ht="12.75" x14ac:dyDescent="0.2">
      <c r="A852" s="1"/>
      <c r="D852" s="63"/>
      <c r="J852" s="4"/>
      <c r="AE852" s="5"/>
    </row>
    <row r="853" spans="1:31" ht="12.75" x14ac:dyDescent="0.2">
      <c r="A853" s="1"/>
      <c r="D853" s="63"/>
      <c r="J853" s="4"/>
      <c r="AE853" s="5"/>
    </row>
    <row r="854" spans="1:31" ht="12.75" x14ac:dyDescent="0.2">
      <c r="A854" s="1"/>
      <c r="D854" s="63"/>
      <c r="J854" s="4"/>
      <c r="AE854" s="5"/>
    </row>
    <row r="855" spans="1:31" ht="12.75" x14ac:dyDescent="0.2">
      <c r="A855" s="1"/>
      <c r="D855" s="63"/>
      <c r="J855" s="4"/>
      <c r="AE855" s="5"/>
    </row>
    <row r="856" spans="1:31" ht="12.75" x14ac:dyDescent="0.2">
      <c r="A856" s="1"/>
      <c r="D856" s="63"/>
      <c r="J856" s="4"/>
      <c r="AE856" s="5"/>
    </row>
    <row r="857" spans="1:31" ht="12.75" x14ac:dyDescent="0.2">
      <c r="A857" s="1"/>
      <c r="D857" s="63"/>
      <c r="J857" s="4"/>
      <c r="AE857" s="5"/>
    </row>
    <row r="858" spans="1:31" ht="12.75" x14ac:dyDescent="0.2">
      <c r="A858" s="1"/>
      <c r="D858" s="63"/>
      <c r="J858" s="4"/>
      <c r="AE858" s="5"/>
    </row>
    <row r="859" spans="1:31" ht="12.75" x14ac:dyDescent="0.2">
      <c r="A859" s="1"/>
      <c r="D859" s="63"/>
      <c r="J859" s="4"/>
      <c r="AE859" s="5"/>
    </row>
    <row r="860" spans="1:31" ht="12.75" x14ac:dyDescent="0.2">
      <c r="A860" s="1"/>
      <c r="D860" s="63"/>
      <c r="J860" s="4"/>
      <c r="AE860" s="5"/>
    </row>
    <row r="861" spans="1:31" ht="12.75" x14ac:dyDescent="0.2">
      <c r="A861" s="1"/>
      <c r="D861" s="63"/>
      <c r="J861" s="4"/>
      <c r="AE861" s="5"/>
    </row>
    <row r="862" spans="1:31" ht="12.75" x14ac:dyDescent="0.2">
      <c r="A862" s="1"/>
      <c r="D862" s="63"/>
      <c r="J862" s="4"/>
      <c r="AE862" s="5"/>
    </row>
    <row r="863" spans="1:31" ht="12.75" x14ac:dyDescent="0.2">
      <c r="A863" s="1"/>
      <c r="D863" s="63"/>
      <c r="J863" s="4"/>
      <c r="AE863" s="5"/>
    </row>
    <row r="864" spans="1:31" ht="12.75" x14ac:dyDescent="0.2">
      <c r="A864" s="1"/>
      <c r="D864" s="63"/>
      <c r="J864" s="4"/>
      <c r="AE864" s="5"/>
    </row>
    <row r="865" spans="1:31" ht="12.75" x14ac:dyDescent="0.2">
      <c r="A865" s="1"/>
      <c r="D865" s="63"/>
      <c r="J865" s="4"/>
      <c r="AE865" s="5"/>
    </row>
    <row r="866" spans="1:31" ht="12.75" x14ac:dyDescent="0.2">
      <c r="A866" s="1"/>
      <c r="D866" s="63"/>
      <c r="J866" s="4"/>
      <c r="AE866" s="5"/>
    </row>
    <row r="867" spans="1:31" ht="12.75" x14ac:dyDescent="0.2">
      <c r="A867" s="1"/>
      <c r="D867" s="63"/>
      <c r="J867" s="4"/>
      <c r="AE867" s="5"/>
    </row>
    <row r="868" spans="1:31" ht="12.75" x14ac:dyDescent="0.2">
      <c r="A868" s="1"/>
      <c r="D868" s="63"/>
      <c r="J868" s="4"/>
      <c r="AE868" s="5"/>
    </row>
    <row r="869" spans="1:31" ht="12.75" x14ac:dyDescent="0.2">
      <c r="A869" s="1"/>
      <c r="D869" s="63"/>
      <c r="J869" s="4"/>
      <c r="AE869" s="5"/>
    </row>
    <row r="870" spans="1:31" ht="12.75" x14ac:dyDescent="0.2">
      <c r="A870" s="1"/>
      <c r="D870" s="63"/>
      <c r="J870" s="4"/>
      <c r="AE870" s="5"/>
    </row>
    <row r="871" spans="1:31" ht="12.75" x14ac:dyDescent="0.2">
      <c r="A871" s="1"/>
      <c r="D871" s="63"/>
      <c r="J871" s="4"/>
      <c r="AE871" s="5"/>
    </row>
    <row r="872" spans="1:31" ht="12.75" x14ac:dyDescent="0.2">
      <c r="A872" s="1"/>
      <c r="D872" s="63"/>
      <c r="J872" s="4"/>
      <c r="AE872" s="5"/>
    </row>
    <row r="873" spans="1:31" ht="12.75" x14ac:dyDescent="0.2">
      <c r="A873" s="1"/>
      <c r="D873" s="63"/>
      <c r="J873" s="4"/>
      <c r="AE873" s="5"/>
    </row>
    <row r="874" spans="1:31" ht="12.75" x14ac:dyDescent="0.2">
      <c r="A874" s="1"/>
      <c r="D874" s="63"/>
      <c r="J874" s="4"/>
      <c r="AE874" s="5"/>
    </row>
    <row r="875" spans="1:31" ht="12.75" x14ac:dyDescent="0.2">
      <c r="A875" s="1"/>
      <c r="D875" s="63"/>
      <c r="J875" s="4"/>
      <c r="AE875" s="5"/>
    </row>
    <row r="876" spans="1:31" ht="12.75" x14ac:dyDescent="0.2">
      <c r="A876" s="1"/>
      <c r="D876" s="63"/>
      <c r="J876" s="4"/>
      <c r="AE876" s="5"/>
    </row>
    <row r="877" spans="1:31" ht="12.75" x14ac:dyDescent="0.2">
      <c r="A877" s="1"/>
      <c r="D877" s="63"/>
      <c r="J877" s="4"/>
      <c r="AE877" s="5"/>
    </row>
    <row r="878" spans="1:31" ht="12.75" x14ac:dyDescent="0.2">
      <c r="A878" s="1"/>
      <c r="D878" s="63"/>
      <c r="J878" s="4"/>
      <c r="AE878" s="5"/>
    </row>
    <row r="879" spans="1:31" ht="12.75" x14ac:dyDescent="0.2">
      <c r="A879" s="1"/>
      <c r="D879" s="63"/>
      <c r="J879" s="4"/>
      <c r="AE879" s="5"/>
    </row>
    <row r="880" spans="1:31" ht="12.75" x14ac:dyDescent="0.2">
      <c r="A880" s="1"/>
      <c r="D880" s="63"/>
      <c r="J880" s="4"/>
      <c r="AE880" s="5"/>
    </row>
    <row r="881" spans="1:31" ht="12.75" x14ac:dyDescent="0.2">
      <c r="A881" s="1"/>
      <c r="D881" s="63"/>
      <c r="J881" s="4"/>
      <c r="AE881" s="5"/>
    </row>
    <row r="882" spans="1:31" ht="12.75" x14ac:dyDescent="0.2">
      <c r="A882" s="1"/>
      <c r="D882" s="63"/>
      <c r="J882" s="4"/>
      <c r="AE882" s="5"/>
    </row>
    <row r="883" spans="1:31" ht="12.75" x14ac:dyDescent="0.2">
      <c r="A883" s="1"/>
      <c r="D883" s="63"/>
      <c r="J883" s="4"/>
      <c r="AE883" s="5"/>
    </row>
    <row r="884" spans="1:31" ht="12.75" x14ac:dyDescent="0.2">
      <c r="A884" s="1"/>
      <c r="D884" s="63"/>
      <c r="J884" s="4"/>
      <c r="AE884" s="5"/>
    </row>
    <row r="885" spans="1:31" ht="12.75" x14ac:dyDescent="0.2">
      <c r="A885" s="1"/>
      <c r="D885" s="63"/>
      <c r="J885" s="4"/>
      <c r="AE885" s="5"/>
    </row>
    <row r="886" spans="1:31" ht="12.75" x14ac:dyDescent="0.2">
      <c r="A886" s="1"/>
      <c r="D886" s="63"/>
      <c r="J886" s="4"/>
      <c r="AE886" s="5"/>
    </row>
    <row r="887" spans="1:31" ht="12.75" x14ac:dyDescent="0.2">
      <c r="A887" s="1"/>
      <c r="D887" s="63"/>
      <c r="J887" s="4"/>
      <c r="AE887" s="5"/>
    </row>
    <row r="888" spans="1:31" ht="12.75" x14ac:dyDescent="0.2">
      <c r="A888" s="1"/>
      <c r="D888" s="63"/>
      <c r="J888" s="4"/>
      <c r="AE888" s="5"/>
    </row>
    <row r="889" spans="1:31" ht="12.75" x14ac:dyDescent="0.2">
      <c r="A889" s="1"/>
      <c r="D889" s="63"/>
      <c r="J889" s="4"/>
      <c r="AE889" s="5"/>
    </row>
    <row r="890" spans="1:31" ht="12.75" x14ac:dyDescent="0.2">
      <c r="A890" s="1"/>
      <c r="D890" s="63"/>
      <c r="J890" s="4"/>
      <c r="AE890" s="5"/>
    </row>
    <row r="891" spans="1:31" ht="12.75" x14ac:dyDescent="0.2">
      <c r="A891" s="1"/>
      <c r="D891" s="63"/>
      <c r="J891" s="4"/>
      <c r="AE891" s="5"/>
    </row>
    <row r="892" spans="1:31" ht="12.75" x14ac:dyDescent="0.2">
      <c r="A892" s="1"/>
      <c r="D892" s="63"/>
      <c r="J892" s="4"/>
      <c r="AE892" s="5"/>
    </row>
    <row r="893" spans="1:31" ht="12.75" x14ac:dyDescent="0.2">
      <c r="A893" s="1"/>
      <c r="D893" s="63"/>
      <c r="J893" s="4"/>
      <c r="AE893" s="5"/>
    </row>
    <row r="894" spans="1:31" ht="12.75" x14ac:dyDescent="0.2">
      <c r="A894" s="1"/>
      <c r="D894" s="63"/>
      <c r="J894" s="4"/>
      <c r="AE894" s="5"/>
    </row>
    <row r="895" spans="1:31" ht="12.75" x14ac:dyDescent="0.2">
      <c r="A895" s="1"/>
      <c r="D895" s="63"/>
      <c r="J895" s="4"/>
      <c r="AE895" s="5"/>
    </row>
    <row r="896" spans="1:31" ht="12.75" x14ac:dyDescent="0.2">
      <c r="A896" s="1"/>
      <c r="D896" s="63"/>
      <c r="J896" s="4"/>
      <c r="AE896" s="5"/>
    </row>
    <row r="897" spans="1:31" ht="12.75" x14ac:dyDescent="0.2">
      <c r="A897" s="1"/>
      <c r="D897" s="63"/>
      <c r="J897" s="4"/>
      <c r="AE897" s="5"/>
    </row>
    <row r="898" spans="1:31" ht="12.75" x14ac:dyDescent="0.2">
      <c r="A898" s="1"/>
      <c r="D898" s="63"/>
      <c r="J898" s="4"/>
      <c r="AE898" s="5"/>
    </row>
    <row r="899" spans="1:31" ht="12.75" x14ac:dyDescent="0.2">
      <c r="A899" s="1"/>
      <c r="D899" s="63"/>
      <c r="J899" s="4"/>
      <c r="AE899" s="5"/>
    </row>
    <row r="900" spans="1:31" ht="12.75" x14ac:dyDescent="0.2">
      <c r="A900" s="1"/>
      <c r="D900" s="63"/>
      <c r="J900" s="4"/>
      <c r="AE900" s="5"/>
    </row>
    <row r="901" spans="1:31" ht="12.75" x14ac:dyDescent="0.2">
      <c r="A901" s="1"/>
      <c r="D901" s="63"/>
      <c r="J901" s="4"/>
      <c r="AE901" s="5"/>
    </row>
    <row r="902" spans="1:31" ht="12.75" x14ac:dyDescent="0.2">
      <c r="A902" s="1"/>
      <c r="D902" s="63"/>
      <c r="J902" s="4"/>
      <c r="AE902" s="5"/>
    </row>
    <row r="903" spans="1:31" ht="12.75" x14ac:dyDescent="0.2">
      <c r="A903" s="1"/>
      <c r="D903" s="63"/>
      <c r="J903" s="4"/>
      <c r="AE903" s="5"/>
    </row>
    <row r="904" spans="1:31" ht="12.75" x14ac:dyDescent="0.2">
      <c r="A904" s="1"/>
      <c r="D904" s="63"/>
      <c r="J904" s="4"/>
      <c r="AE904" s="5"/>
    </row>
    <row r="905" spans="1:31" ht="12.75" x14ac:dyDescent="0.2">
      <c r="A905" s="1"/>
      <c r="D905" s="63"/>
      <c r="J905" s="4"/>
      <c r="AE905" s="5"/>
    </row>
    <row r="906" spans="1:31" ht="12.75" x14ac:dyDescent="0.2">
      <c r="A906" s="1"/>
      <c r="D906" s="63"/>
      <c r="J906" s="4"/>
      <c r="AE906" s="5"/>
    </row>
    <row r="907" spans="1:31" ht="12.75" x14ac:dyDescent="0.2">
      <c r="A907" s="1"/>
      <c r="D907" s="63"/>
      <c r="J907" s="4"/>
      <c r="AE907" s="5"/>
    </row>
    <row r="908" spans="1:31" ht="12.75" x14ac:dyDescent="0.2">
      <c r="A908" s="1"/>
      <c r="D908" s="63"/>
      <c r="J908" s="4"/>
      <c r="AE908" s="5"/>
    </row>
    <row r="909" spans="1:31" ht="12.75" x14ac:dyDescent="0.2">
      <c r="A909" s="1"/>
      <c r="D909" s="63"/>
      <c r="J909" s="4"/>
      <c r="AE909" s="5"/>
    </row>
    <row r="910" spans="1:31" ht="12.75" x14ac:dyDescent="0.2">
      <c r="A910" s="1"/>
      <c r="D910" s="63"/>
      <c r="J910" s="4"/>
      <c r="AE910" s="5"/>
    </row>
    <row r="911" spans="1:31" ht="12.75" x14ac:dyDescent="0.2">
      <c r="A911" s="1"/>
      <c r="D911" s="63"/>
      <c r="J911" s="4"/>
      <c r="AE911" s="5"/>
    </row>
    <row r="912" spans="1:31" ht="12.75" x14ac:dyDescent="0.2">
      <c r="A912" s="1"/>
      <c r="D912" s="63"/>
      <c r="J912" s="4"/>
      <c r="AE912" s="5"/>
    </row>
    <row r="913" spans="1:31" ht="12.75" x14ac:dyDescent="0.2">
      <c r="A913" s="1"/>
      <c r="D913" s="63"/>
      <c r="J913" s="4"/>
      <c r="AE913" s="5"/>
    </row>
    <row r="914" spans="1:31" ht="12.75" x14ac:dyDescent="0.2">
      <c r="A914" s="1"/>
      <c r="D914" s="63"/>
      <c r="J914" s="4"/>
      <c r="AE914" s="5"/>
    </row>
    <row r="915" spans="1:31" ht="12.75" x14ac:dyDescent="0.2">
      <c r="A915" s="1"/>
      <c r="D915" s="63"/>
      <c r="J915" s="4"/>
      <c r="AE915" s="5"/>
    </row>
    <row r="916" spans="1:31" ht="12.75" x14ac:dyDescent="0.2">
      <c r="A916" s="1"/>
      <c r="D916" s="63"/>
      <c r="J916" s="4"/>
      <c r="AE916" s="5"/>
    </row>
    <row r="917" spans="1:31" ht="12.75" x14ac:dyDescent="0.2">
      <c r="A917" s="1"/>
      <c r="D917" s="63"/>
      <c r="J917" s="4"/>
      <c r="AE917" s="5"/>
    </row>
    <row r="918" spans="1:31" ht="12.75" x14ac:dyDescent="0.2">
      <c r="A918" s="1"/>
      <c r="D918" s="63"/>
      <c r="J918" s="4"/>
      <c r="AE918" s="5"/>
    </row>
    <row r="919" spans="1:31" ht="12.75" x14ac:dyDescent="0.2">
      <c r="A919" s="1"/>
      <c r="D919" s="63"/>
      <c r="J919" s="4"/>
      <c r="AE919" s="5"/>
    </row>
    <row r="920" spans="1:31" ht="12.75" x14ac:dyDescent="0.2">
      <c r="A920" s="1"/>
      <c r="D920" s="63"/>
      <c r="J920" s="4"/>
      <c r="AE920" s="5"/>
    </row>
    <row r="921" spans="1:31" ht="12.75" x14ac:dyDescent="0.2">
      <c r="A921" s="1"/>
      <c r="D921" s="63"/>
      <c r="J921" s="4"/>
      <c r="AE921" s="5"/>
    </row>
    <row r="922" spans="1:31" ht="12.75" x14ac:dyDescent="0.2">
      <c r="A922" s="1"/>
      <c r="D922" s="63"/>
      <c r="J922" s="4"/>
      <c r="AE922" s="5"/>
    </row>
    <row r="923" spans="1:31" ht="12.75" x14ac:dyDescent="0.2">
      <c r="A923" s="1"/>
      <c r="D923" s="63"/>
      <c r="J923" s="4"/>
      <c r="AE923" s="5"/>
    </row>
    <row r="924" spans="1:31" ht="12.75" x14ac:dyDescent="0.2">
      <c r="A924" s="1"/>
      <c r="D924" s="63"/>
      <c r="J924" s="4"/>
      <c r="AE924" s="5"/>
    </row>
    <row r="925" spans="1:31" ht="12.75" x14ac:dyDescent="0.2">
      <c r="A925" s="1"/>
      <c r="D925" s="63"/>
      <c r="J925" s="4"/>
      <c r="AE925" s="5"/>
    </row>
    <row r="926" spans="1:31" ht="12.75" x14ac:dyDescent="0.2">
      <c r="A926" s="1"/>
      <c r="D926" s="63"/>
      <c r="J926" s="4"/>
      <c r="AE926" s="5"/>
    </row>
    <row r="927" spans="1:31" ht="12.75" x14ac:dyDescent="0.2">
      <c r="A927" s="1"/>
      <c r="D927" s="63"/>
      <c r="J927" s="4"/>
      <c r="AE927" s="5"/>
    </row>
    <row r="928" spans="1:31" ht="12.75" x14ac:dyDescent="0.2">
      <c r="A928" s="1"/>
      <c r="D928" s="63"/>
      <c r="J928" s="4"/>
      <c r="AE928" s="5"/>
    </row>
    <row r="929" spans="1:31" ht="12.75" x14ac:dyDescent="0.2">
      <c r="A929" s="1"/>
      <c r="D929" s="63"/>
      <c r="J929" s="4"/>
      <c r="AE929" s="5"/>
    </row>
    <row r="930" spans="1:31" ht="12.75" x14ac:dyDescent="0.2">
      <c r="A930" s="1"/>
      <c r="D930" s="63"/>
      <c r="J930" s="4"/>
      <c r="AE930" s="5"/>
    </row>
    <row r="931" spans="1:31" ht="12.75" x14ac:dyDescent="0.2">
      <c r="A931" s="1"/>
      <c r="D931" s="63"/>
      <c r="J931" s="4"/>
      <c r="AE931" s="5"/>
    </row>
    <row r="932" spans="1:31" ht="12.75" x14ac:dyDescent="0.2">
      <c r="A932" s="1"/>
      <c r="D932" s="63"/>
      <c r="J932" s="4"/>
      <c r="AE932" s="5"/>
    </row>
    <row r="933" spans="1:31" ht="12.75" x14ac:dyDescent="0.2">
      <c r="A933" s="1"/>
      <c r="D933" s="63"/>
      <c r="J933" s="4"/>
      <c r="AE933" s="5"/>
    </row>
    <row r="934" spans="1:31" ht="12.75" x14ac:dyDescent="0.2">
      <c r="A934" s="1"/>
      <c r="D934" s="63"/>
      <c r="J934" s="4"/>
      <c r="AE934" s="5"/>
    </row>
    <row r="935" spans="1:31" ht="12.75" x14ac:dyDescent="0.2">
      <c r="A935" s="1"/>
      <c r="D935" s="63"/>
      <c r="J935" s="4"/>
      <c r="AE935" s="5"/>
    </row>
    <row r="936" spans="1:31" ht="12.75" x14ac:dyDescent="0.2">
      <c r="A936" s="1"/>
      <c r="D936" s="63"/>
      <c r="J936" s="4"/>
      <c r="AE936" s="5"/>
    </row>
    <row r="937" spans="1:31" ht="12.75" x14ac:dyDescent="0.2">
      <c r="A937" s="1"/>
      <c r="D937" s="63"/>
      <c r="J937" s="4"/>
      <c r="AE937" s="5"/>
    </row>
    <row r="938" spans="1:31" ht="12.75" x14ac:dyDescent="0.2">
      <c r="A938" s="1"/>
      <c r="D938" s="63"/>
      <c r="J938" s="4"/>
      <c r="AE938" s="5"/>
    </row>
    <row r="939" spans="1:31" ht="12.75" x14ac:dyDescent="0.2">
      <c r="A939" s="1"/>
      <c r="D939" s="63"/>
      <c r="J939" s="4"/>
      <c r="AE939" s="5"/>
    </row>
    <row r="940" spans="1:31" ht="12.75" x14ac:dyDescent="0.2">
      <c r="A940" s="1"/>
      <c r="D940" s="63"/>
      <c r="J940" s="4"/>
      <c r="AE940" s="5"/>
    </row>
    <row r="941" spans="1:31" ht="12.75" x14ac:dyDescent="0.2">
      <c r="A941" s="1"/>
      <c r="D941" s="63"/>
      <c r="J941" s="4"/>
      <c r="AE941" s="5"/>
    </row>
    <row r="942" spans="1:31" ht="12.75" x14ac:dyDescent="0.2">
      <c r="A942" s="1"/>
      <c r="D942" s="63"/>
      <c r="J942" s="4"/>
      <c r="AE942" s="5"/>
    </row>
    <row r="943" spans="1:31" ht="12.75" x14ac:dyDescent="0.2">
      <c r="A943" s="1"/>
      <c r="D943" s="63"/>
      <c r="J943" s="4"/>
      <c r="AE943" s="5"/>
    </row>
    <row r="944" spans="1:31" ht="12.75" x14ac:dyDescent="0.2">
      <c r="A944" s="1"/>
      <c r="D944" s="63"/>
      <c r="J944" s="4"/>
      <c r="AE944" s="5"/>
    </row>
    <row r="945" spans="1:31" ht="12.75" x14ac:dyDescent="0.2">
      <c r="A945" s="1"/>
      <c r="D945" s="63"/>
      <c r="J945" s="4"/>
      <c r="AE945" s="5"/>
    </row>
    <row r="946" spans="1:31" ht="12.75" x14ac:dyDescent="0.2">
      <c r="A946" s="1"/>
      <c r="D946" s="63"/>
      <c r="J946" s="4"/>
      <c r="AE946" s="5"/>
    </row>
    <row r="947" spans="1:31" ht="12.75" x14ac:dyDescent="0.2">
      <c r="A947" s="1"/>
      <c r="D947" s="63"/>
      <c r="J947" s="4"/>
      <c r="AE947" s="5"/>
    </row>
    <row r="948" spans="1:31" ht="12.75" x14ac:dyDescent="0.2">
      <c r="A948" s="1"/>
      <c r="D948" s="63"/>
      <c r="J948" s="4"/>
      <c r="AE948" s="5"/>
    </row>
    <row r="949" spans="1:31" ht="12.75" x14ac:dyDescent="0.2">
      <c r="A949" s="1"/>
      <c r="D949" s="63"/>
      <c r="J949" s="4"/>
      <c r="AE949" s="5"/>
    </row>
    <row r="950" spans="1:31" ht="12.75" x14ac:dyDescent="0.2">
      <c r="A950" s="1"/>
      <c r="D950" s="63"/>
      <c r="J950" s="4"/>
      <c r="AE950" s="5"/>
    </row>
    <row r="951" spans="1:31" ht="12.75" x14ac:dyDescent="0.2">
      <c r="A951" s="1"/>
      <c r="D951" s="63"/>
      <c r="J951" s="4"/>
      <c r="AE951" s="5"/>
    </row>
    <row r="952" spans="1:31" ht="12.75" x14ac:dyDescent="0.2">
      <c r="A952" s="1"/>
      <c r="D952" s="63"/>
      <c r="J952" s="4"/>
      <c r="AE952" s="5"/>
    </row>
    <row r="953" spans="1:31" ht="12.75" x14ac:dyDescent="0.2">
      <c r="A953" s="1"/>
      <c r="D953" s="63"/>
      <c r="J953" s="4"/>
      <c r="AE953" s="5"/>
    </row>
    <row r="954" spans="1:31" ht="12.75" x14ac:dyDescent="0.2">
      <c r="A954" s="1"/>
      <c r="D954" s="63"/>
      <c r="J954" s="4"/>
      <c r="AE954" s="5"/>
    </row>
    <row r="955" spans="1:31" ht="12.75" x14ac:dyDescent="0.2">
      <c r="A955" s="1"/>
      <c r="D955" s="63"/>
      <c r="J955" s="4"/>
      <c r="AE955" s="5"/>
    </row>
    <row r="956" spans="1:31" ht="12.75" x14ac:dyDescent="0.2">
      <c r="A956" s="1"/>
      <c r="D956" s="63"/>
      <c r="J956" s="4"/>
      <c r="AE956" s="5"/>
    </row>
    <row r="957" spans="1:31" ht="12.75" x14ac:dyDescent="0.2">
      <c r="A957" s="1"/>
      <c r="D957" s="63"/>
      <c r="J957" s="4"/>
      <c r="AE957" s="5"/>
    </row>
    <row r="958" spans="1:31" ht="12.75" x14ac:dyDescent="0.2">
      <c r="A958" s="1"/>
      <c r="D958" s="63"/>
      <c r="J958" s="4"/>
      <c r="AE958" s="5"/>
    </row>
    <row r="959" spans="1:31" ht="12.75" x14ac:dyDescent="0.2">
      <c r="A959" s="1"/>
      <c r="D959" s="63"/>
      <c r="J959" s="4"/>
      <c r="AE959" s="5"/>
    </row>
    <row r="960" spans="1:31" ht="12.75" x14ac:dyDescent="0.2">
      <c r="A960" s="1"/>
      <c r="D960" s="63"/>
      <c r="J960" s="4"/>
      <c r="AE960" s="5"/>
    </row>
    <row r="961" spans="1:31" ht="12.75" x14ac:dyDescent="0.2">
      <c r="A961" s="1"/>
      <c r="D961" s="63"/>
      <c r="J961" s="4"/>
      <c r="AE961" s="5"/>
    </row>
    <row r="962" spans="1:31" ht="12.75" x14ac:dyDescent="0.2">
      <c r="A962" s="1"/>
      <c r="D962" s="63"/>
      <c r="J962" s="4"/>
      <c r="AE962" s="5"/>
    </row>
    <row r="963" spans="1:31" ht="12.75" x14ac:dyDescent="0.2">
      <c r="A963" s="1"/>
      <c r="D963" s="63"/>
      <c r="J963" s="4"/>
      <c r="AE963" s="5"/>
    </row>
    <row r="964" spans="1:31" ht="12.75" x14ac:dyDescent="0.2">
      <c r="A964" s="1"/>
      <c r="D964" s="63"/>
      <c r="J964" s="4"/>
      <c r="AE964" s="5"/>
    </row>
    <row r="965" spans="1:31" ht="12.75" x14ac:dyDescent="0.2">
      <c r="A965" s="1"/>
      <c r="D965" s="63"/>
      <c r="J965" s="4"/>
      <c r="AE965" s="5"/>
    </row>
    <row r="966" spans="1:31" ht="12.75" x14ac:dyDescent="0.2">
      <c r="A966" s="1"/>
      <c r="D966" s="63"/>
      <c r="J966" s="4"/>
      <c r="AE966" s="5"/>
    </row>
    <row r="967" spans="1:31" ht="12.75" x14ac:dyDescent="0.2">
      <c r="A967" s="1"/>
      <c r="D967" s="63"/>
      <c r="J967" s="4"/>
      <c r="AE967" s="5"/>
    </row>
    <row r="968" spans="1:31" ht="12.75" x14ac:dyDescent="0.2">
      <c r="A968" s="1"/>
      <c r="D968" s="63"/>
      <c r="J968" s="4"/>
      <c r="AE968" s="5"/>
    </row>
    <row r="969" spans="1:31" ht="12.75" x14ac:dyDescent="0.2">
      <c r="A969" s="1"/>
      <c r="D969" s="63"/>
      <c r="J969" s="4"/>
      <c r="AE969" s="5"/>
    </row>
    <row r="970" spans="1:31" ht="12.75" x14ac:dyDescent="0.2">
      <c r="A970" s="1"/>
      <c r="D970" s="63"/>
      <c r="J970" s="4"/>
      <c r="AE970" s="5"/>
    </row>
    <row r="971" spans="1:31" ht="12.75" x14ac:dyDescent="0.2">
      <c r="A971" s="1"/>
      <c r="D971" s="63"/>
      <c r="J971" s="4"/>
      <c r="AE971" s="5"/>
    </row>
    <row r="972" spans="1:31" ht="12.75" x14ac:dyDescent="0.2">
      <c r="A972" s="1"/>
      <c r="D972" s="63"/>
      <c r="J972" s="4"/>
      <c r="AE972" s="5"/>
    </row>
    <row r="973" spans="1:31" ht="12.75" x14ac:dyDescent="0.2">
      <c r="A973" s="1"/>
      <c r="D973" s="63"/>
      <c r="J973" s="4"/>
      <c r="AE973" s="5"/>
    </row>
    <row r="974" spans="1:31" ht="12.75" x14ac:dyDescent="0.2">
      <c r="A974" s="1"/>
      <c r="D974" s="63"/>
      <c r="J974" s="4"/>
      <c r="AE974" s="5"/>
    </row>
    <row r="975" spans="1:31" ht="12.75" x14ac:dyDescent="0.2">
      <c r="A975" s="1"/>
      <c r="D975" s="63"/>
      <c r="J975" s="4"/>
      <c r="AE975" s="5"/>
    </row>
    <row r="976" spans="1:31" ht="12.75" x14ac:dyDescent="0.2">
      <c r="A976" s="1"/>
      <c r="D976" s="63"/>
      <c r="J976" s="4"/>
      <c r="AE976" s="5"/>
    </row>
    <row r="977" spans="1:31" ht="12.75" x14ac:dyDescent="0.2">
      <c r="A977" s="1"/>
      <c r="D977" s="63"/>
      <c r="J977" s="4"/>
      <c r="AE977" s="5"/>
    </row>
    <row r="978" spans="1:31" ht="12.75" x14ac:dyDescent="0.2">
      <c r="A978" s="1"/>
      <c r="D978" s="63"/>
      <c r="J978" s="4"/>
      <c r="AE978" s="5"/>
    </row>
    <row r="979" spans="1:31" ht="12.75" x14ac:dyDescent="0.2">
      <c r="A979" s="1"/>
      <c r="D979" s="63"/>
      <c r="J979" s="4"/>
      <c r="AE979" s="5"/>
    </row>
    <row r="980" spans="1:31" ht="12.75" x14ac:dyDescent="0.2">
      <c r="A980" s="1"/>
      <c r="D980" s="63"/>
      <c r="J980" s="4"/>
      <c r="AE980" s="5"/>
    </row>
    <row r="981" spans="1:31" ht="12.75" x14ac:dyDescent="0.2">
      <c r="A981" s="1"/>
      <c r="D981" s="63"/>
      <c r="J981" s="4"/>
      <c r="AE981" s="5"/>
    </row>
    <row r="982" spans="1:31" ht="12.75" x14ac:dyDescent="0.2">
      <c r="A982" s="1"/>
      <c r="D982" s="63"/>
      <c r="J982" s="4"/>
      <c r="AE982" s="5"/>
    </row>
    <row r="983" spans="1:31" ht="12.75" x14ac:dyDescent="0.2">
      <c r="A983" s="1"/>
      <c r="D983" s="63"/>
      <c r="J983" s="4"/>
      <c r="AE983" s="5"/>
    </row>
    <row r="984" spans="1:31" ht="12.75" x14ac:dyDescent="0.2">
      <c r="A984" s="1"/>
      <c r="D984" s="63"/>
      <c r="J984" s="4"/>
      <c r="AE984" s="5"/>
    </row>
    <row r="985" spans="1:31" ht="12.75" x14ac:dyDescent="0.2">
      <c r="A985" s="1"/>
      <c r="D985" s="63"/>
      <c r="J985" s="4"/>
      <c r="AE985" s="5"/>
    </row>
    <row r="986" spans="1:31" ht="12.75" x14ac:dyDescent="0.2">
      <c r="A986" s="1"/>
      <c r="D986" s="63"/>
      <c r="J986" s="4"/>
      <c r="AE986" s="5"/>
    </row>
    <row r="987" spans="1:31" ht="12.75" x14ac:dyDescent="0.2">
      <c r="A987" s="1"/>
      <c r="D987" s="63"/>
      <c r="J987" s="4"/>
      <c r="AE987" s="5"/>
    </row>
    <row r="988" spans="1:31" ht="12.75" x14ac:dyDescent="0.2">
      <c r="A988" s="1"/>
      <c r="D988" s="63"/>
      <c r="J988" s="4"/>
      <c r="AE988" s="5"/>
    </row>
    <row r="989" spans="1:31" ht="12.75" x14ac:dyDescent="0.2">
      <c r="A989" s="1"/>
      <c r="D989" s="63"/>
      <c r="J989" s="4"/>
      <c r="AE989" s="5"/>
    </row>
    <row r="990" spans="1:31" ht="12.75" x14ac:dyDescent="0.2">
      <c r="A990" s="1"/>
      <c r="D990" s="63"/>
      <c r="J990" s="4"/>
      <c r="AE990" s="5"/>
    </row>
    <row r="991" spans="1:31" ht="12.75" x14ac:dyDescent="0.2">
      <c r="A991" s="1"/>
      <c r="D991" s="63"/>
      <c r="J991" s="4"/>
      <c r="AE991" s="5"/>
    </row>
    <row r="992" spans="1:31" ht="12.75" x14ac:dyDescent="0.2">
      <c r="A992" s="1"/>
      <c r="D992" s="63"/>
      <c r="J992" s="4"/>
      <c r="AE992" s="5"/>
    </row>
    <row r="993" spans="1:31" ht="12.75" x14ac:dyDescent="0.2">
      <c r="A993" s="1"/>
      <c r="D993" s="63"/>
      <c r="J993" s="4"/>
      <c r="AE993" s="5"/>
    </row>
    <row r="994" spans="1:31" ht="12.75" x14ac:dyDescent="0.2">
      <c r="A994" s="1"/>
      <c r="D994" s="63"/>
      <c r="J994" s="4"/>
      <c r="AE994" s="5"/>
    </row>
    <row r="995" spans="1:31" ht="12.75" x14ac:dyDescent="0.2">
      <c r="A995" s="1"/>
      <c r="D995" s="63"/>
      <c r="J995" s="4"/>
      <c r="AE995" s="5"/>
    </row>
    <row r="996" spans="1:31" ht="12.75" x14ac:dyDescent="0.2">
      <c r="A996" s="1"/>
      <c r="D996" s="63"/>
      <c r="J996" s="4"/>
      <c r="AE996" s="5"/>
    </row>
    <row r="997" spans="1:31" ht="12.75" x14ac:dyDescent="0.2">
      <c r="A997" s="1"/>
      <c r="D997" s="63"/>
      <c r="J997" s="4"/>
      <c r="AE997" s="5"/>
    </row>
    <row r="998" spans="1:31" ht="12.75" x14ac:dyDescent="0.2">
      <c r="A998" s="1"/>
      <c r="D998" s="63"/>
      <c r="J998" s="4"/>
      <c r="AE998" s="5"/>
    </row>
    <row r="999" spans="1:31" ht="12.75" x14ac:dyDescent="0.2">
      <c r="A999" s="1"/>
      <c r="D999" s="63"/>
      <c r="J999" s="4"/>
      <c r="AE999" s="5"/>
    </row>
    <row r="1000" spans="1:31" ht="12.75" x14ac:dyDescent="0.2">
      <c r="A1000" s="1"/>
      <c r="D1000" s="63"/>
      <c r="J1000" s="4"/>
      <c r="AE1000" s="5"/>
    </row>
    <row r="1001" spans="1:31" ht="12.75" x14ac:dyDescent="0.2">
      <c r="A1001" s="1"/>
      <c r="D1001" s="63"/>
      <c r="J1001" s="4"/>
      <c r="AE1001" s="5"/>
    </row>
    <row r="1002" spans="1:31" ht="12.75" x14ac:dyDescent="0.2">
      <c r="A1002" s="1"/>
      <c r="D1002" s="63"/>
      <c r="J1002" s="4"/>
      <c r="AE1002" s="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Joshua Batson</cp:lastModifiedBy>
  <dcterms:created xsi:type="dcterms:W3CDTF">2019-04-30T16:49:44Z</dcterms:created>
  <dcterms:modified xsi:type="dcterms:W3CDTF">2019-04-30T16:52:40Z</dcterms:modified>
</cp:coreProperties>
</file>